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fe1d240dad3f90e8/Building Services Portal/website content/pump sizing/"/>
    </mc:Choice>
  </mc:AlternateContent>
  <xr:revisionPtr revIDLastSave="232" documentId="8_{9EA5FE4C-85F4-4891-9BC6-42DB6B81289F}" xr6:coauthVersionLast="45" xr6:coauthVersionMax="45" xr10:uidLastSave="{1EFCEF98-5017-44BD-9407-6D3A977BD247}"/>
  <workbookProtection workbookAlgorithmName="SHA-512" workbookHashValue="InkGKl9idNHJtSdLj1ogP+lEVrNak/MFEuDNNlu/c/xqgCfXDykbiXlRXkOagfmVZIVw+6XVwzZZDZMd9TWaOA==" workbookSaltValue="Tfd+qJmJpVOrTXhwhyTCfQ==" workbookSpinCount="100000" lockStructure="1"/>
  <bookViews>
    <workbookView xWindow="-108" yWindow="-108" windowWidth="23256" windowHeight="12576" xr2:uid="{00000000-000D-0000-FFFF-FFFF00000000}"/>
  </bookViews>
  <sheets>
    <sheet name="Sizing Sheet" sheetId="1" r:id="rId1"/>
    <sheet name="Guidlines" sheetId="2" r:id="rId2"/>
    <sheet name="Example Schematic" sheetId="3" r:id="rId3"/>
    <sheet name="Example Calc Sheet" sheetId="6" r:id="rId4"/>
    <sheet name="General Tips" sheetId="4" r:id="rId5"/>
    <sheet name="Technical Notes" sheetId="5" r:id="rId6"/>
  </sheets>
  <definedNames>
    <definedName name="Copper">'Sizing Sheet'!$J$61:$J$71</definedName>
    <definedName name="Material">'Sizing Sheet'!$I$60:$L$60</definedName>
    <definedName name="Plastic__PB_or_PE_X">'Sizing Sheet'!$K$61:$K$70</definedName>
    <definedName name="Plastic_ABS">'Sizing Sheet'!$L$61:$L$73</definedName>
    <definedName name="PlasticABS">'Sizing Sheet'!$L$61:$L$73</definedName>
    <definedName name="PlasticPBorPEX">'Sizing Sheet'!$K$61:$K$67</definedName>
    <definedName name="_xlnm.Print_Area" localSheetId="0">'Sizing Sheet'!$A$1:$AI$80</definedName>
    <definedName name="Steel">'Sizing Sheet'!$I$61:$I$84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25" i="1" l="1" a="1"/>
  <c r="AH25" i="1" s="1"/>
  <c r="T15" i="1" l="1"/>
  <c r="T16" i="1"/>
  <c r="T17" i="1"/>
  <c r="T18" i="1"/>
  <c r="T19" i="1"/>
  <c r="T14" i="1" l="1"/>
  <c r="AG30" i="1" l="1"/>
  <c r="D16" i="1"/>
  <c r="M33" i="1"/>
  <c r="R14" i="1" s="1"/>
  <c r="D19" i="1"/>
  <c r="D18" i="1"/>
  <c r="D17" i="1"/>
  <c r="D14" i="1"/>
  <c r="D15" i="1"/>
  <c r="L42" i="1"/>
  <c r="L41" i="1"/>
  <c r="L40" i="1"/>
  <c r="L39" i="1"/>
  <c r="L38" i="1"/>
  <c r="L37" i="1"/>
  <c r="L36" i="1"/>
  <c r="L35" i="1"/>
  <c r="L34" i="1"/>
  <c r="L33" i="1"/>
  <c r="S15" i="1" l="1"/>
  <c r="Q15" i="1"/>
  <c r="V15" i="1" s="1"/>
  <c r="S17" i="1"/>
  <c r="Q17" i="1"/>
  <c r="V17" i="1" s="1"/>
  <c r="G17" i="1" s="1"/>
  <c r="S19" i="1"/>
  <c r="Q19" i="1"/>
  <c r="V19" i="1" s="1"/>
  <c r="S14" i="1"/>
  <c r="Q14" i="1"/>
  <c r="V14" i="1" s="1"/>
  <c r="S16" i="1"/>
  <c r="Q16" i="1"/>
  <c r="V16" i="1" s="1"/>
  <c r="S18" i="1"/>
  <c r="Q18" i="1"/>
  <c r="V18" i="1" s="1"/>
  <c r="L43" i="1"/>
  <c r="M34" i="1"/>
  <c r="W15" i="1" l="1"/>
  <c r="G15" i="1"/>
  <c r="L44" i="1"/>
  <c r="X15" i="1"/>
  <c r="AA15" i="1"/>
  <c r="AA17" i="1"/>
  <c r="W17" i="1"/>
  <c r="X17" i="1"/>
  <c r="R15" i="1"/>
  <c r="M35" i="1"/>
  <c r="G19" i="1"/>
  <c r="X19" i="1"/>
  <c r="G18" i="1"/>
  <c r="X18" i="1"/>
  <c r="G16" i="1"/>
  <c r="X16" i="1"/>
  <c r="AA16" i="1"/>
  <c r="G14" i="1"/>
  <c r="X14" i="1"/>
  <c r="Y14" i="1" s="1"/>
  <c r="AB14" i="1" s="1"/>
  <c r="AC14" i="1" s="1"/>
  <c r="AA14" i="1"/>
  <c r="AA19" i="1"/>
  <c r="W19" i="1"/>
  <c r="AA18" i="1"/>
  <c r="W18" i="1"/>
  <c r="W16" i="1"/>
  <c r="W14" i="1"/>
  <c r="Y15" i="1" l="1"/>
  <c r="AB15" i="1" s="1"/>
  <c r="AC15" i="1" s="1"/>
  <c r="L45" i="1"/>
  <c r="R16" i="1"/>
  <c r="Y16" i="1" s="1"/>
  <c r="AB16" i="1" s="1"/>
  <c r="M36" i="1"/>
  <c r="AG14" i="1"/>
  <c r="AG15" i="1" l="1"/>
  <c r="L46" i="1"/>
  <c r="AC16" i="1"/>
  <c r="AG16" i="1"/>
  <c r="M37" i="1"/>
  <c r="R17" i="1"/>
  <c r="Y17" i="1" s="1"/>
  <c r="AB17" i="1" s="1"/>
  <c r="AH14" i="1"/>
  <c r="AH15" i="1" l="1"/>
  <c r="AH16" i="1" s="1"/>
  <c r="L47" i="1"/>
  <c r="AG17" i="1"/>
  <c r="AC17" i="1"/>
  <c r="M38" i="1"/>
  <c r="R18" i="1"/>
  <c r="Y18" i="1" s="1"/>
  <c r="AB18" i="1" s="1"/>
  <c r="AH17" i="1" l="1"/>
  <c r="L48" i="1"/>
  <c r="L49" i="1" s="1"/>
  <c r="L50" i="1" s="1"/>
  <c r="AC18" i="1"/>
  <c r="AG18" i="1"/>
  <c r="R19" i="1"/>
  <c r="Y19" i="1" s="1"/>
  <c r="AB19" i="1" s="1"/>
  <c r="M39" i="1"/>
  <c r="AH18" i="1" l="1"/>
  <c r="M40" i="1"/>
  <c r="AC19" i="1"/>
  <c r="AG19" i="1"/>
  <c r="L51" i="1"/>
  <c r="AH19" i="1" l="1"/>
  <c r="M41" i="1"/>
  <c r="L52" i="1"/>
  <c r="M42" i="1" l="1"/>
  <c r="L53" i="1"/>
  <c r="L54" i="1" s="1"/>
  <c r="L55" i="1" s="1"/>
  <c r="L56" i="1" s="1"/>
  <c r="M43" i="1" l="1"/>
  <c r="M44" i="1" l="1"/>
  <c r="M45" i="1" l="1"/>
  <c r="M46" i="1" l="1"/>
  <c r="M47" i="1" l="1"/>
  <c r="M48" i="1" l="1"/>
  <c r="M49" i="1" l="1"/>
  <c r="M50" i="1" l="1"/>
  <c r="M51" i="1" l="1"/>
  <c r="M52" i="1" l="1"/>
  <c r="M53" i="1" l="1"/>
  <c r="M54" i="1" s="1"/>
  <c r="M55" i="1" s="1"/>
  <c r="M56" i="1" s="1"/>
  <c r="AH21" i="1" l="1"/>
  <c r="AG31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<sst xmlns="http://schemas.openxmlformats.org/spreadsheetml/2006/main" count="186" uniqueCount="123">
  <si>
    <t>lamda</t>
  </si>
  <si>
    <t>Viscosity, ν 
(m^2 / s)</t>
  </si>
  <si>
    <t>Pressure loss
 per m (Pa / m)</t>
  </si>
  <si>
    <t>Density of 
Liquid (kg / m^3)</t>
  </si>
  <si>
    <t>Roughness 
k (mm)</t>
  </si>
  <si>
    <t>ABS</t>
  </si>
  <si>
    <t>Date:</t>
  </si>
  <si>
    <t>Fitting factor</t>
  </si>
  <si>
    <t>Section 
Ref</t>
  </si>
  <si>
    <t>Total Pressure 
Loss (pa)</t>
  </si>
  <si>
    <t>Fitting Losses (pa)</t>
  </si>
  <si>
    <t>Pipework Material:</t>
  </si>
  <si>
    <t>System Type:</t>
  </si>
  <si>
    <t>Copper</t>
  </si>
  <si>
    <t>Steel</t>
  </si>
  <si>
    <t>Plastic</t>
  </si>
  <si>
    <t>Project Ref:</t>
  </si>
  <si>
    <t>Pump Ref:</t>
  </si>
  <si>
    <t>Section Length (m)</t>
  </si>
  <si>
    <t>Design allowance (%)</t>
  </si>
  <si>
    <t>Resistance</t>
  </si>
  <si>
    <t>Number of Isolation Valves</t>
  </si>
  <si>
    <t>Number of Tees</t>
  </si>
  <si>
    <t>Nominal Pipe Size (mm)</t>
  </si>
  <si>
    <t>Heating</t>
  </si>
  <si>
    <t>Chilled Water</t>
  </si>
  <si>
    <t>System Information</t>
  </si>
  <si>
    <t>10 (3/8")</t>
  </si>
  <si>
    <t>8 (1/4")</t>
  </si>
  <si>
    <t>6 (1/8")</t>
  </si>
  <si>
    <t>12 (?)</t>
  </si>
  <si>
    <t>15mm (1/2")</t>
  </si>
  <si>
    <t>22mm (3/4")</t>
  </si>
  <si>
    <t>28mm (1")</t>
  </si>
  <si>
    <t>35mm (1 1/4")</t>
  </si>
  <si>
    <t>42mm (1 1/2")</t>
  </si>
  <si>
    <t>54mm (2")</t>
  </si>
  <si>
    <t>67mm (2 1/2")</t>
  </si>
  <si>
    <t>76mm (3")</t>
  </si>
  <si>
    <t>108mm (4")</t>
  </si>
  <si>
    <t>133mm (5")</t>
  </si>
  <si>
    <t>160mm (6")</t>
  </si>
  <si>
    <t>10mm (3/8")</t>
  </si>
  <si>
    <t>20mm (3/4")</t>
  </si>
  <si>
    <t>25mm (1")</t>
  </si>
  <si>
    <t>32mm (1 1/4")</t>
  </si>
  <si>
    <t>40mm (1 1/2")</t>
  </si>
  <si>
    <t>50mm (2")</t>
  </si>
  <si>
    <t>65mm (2 1/2")</t>
  </si>
  <si>
    <t>80mm (3")</t>
  </si>
  <si>
    <t>90mm (3 1/2")</t>
  </si>
  <si>
    <t>100mm (4")</t>
  </si>
  <si>
    <t>125mm (5")</t>
  </si>
  <si>
    <t>150mm (6")</t>
  </si>
  <si>
    <t>175mm (7")</t>
  </si>
  <si>
    <t>200mm (8")</t>
  </si>
  <si>
    <t>225mm (9")</t>
  </si>
  <si>
    <t>250mm (10")</t>
  </si>
  <si>
    <t>300mm (12")</t>
  </si>
  <si>
    <t>350mm (14")</t>
  </si>
  <si>
    <t>400mm (16")</t>
  </si>
  <si>
    <t>450mm (18")</t>
  </si>
  <si>
    <t>500mm (20")</t>
  </si>
  <si>
    <t>550mm (22")</t>
  </si>
  <si>
    <t>600mm (24")</t>
  </si>
  <si>
    <t>Material</t>
  </si>
  <si>
    <t>Plastic (PB or PE-X)</t>
  </si>
  <si>
    <t>10mm</t>
  </si>
  <si>
    <t>15mm</t>
  </si>
  <si>
    <t>20mm</t>
  </si>
  <si>
    <t>25mm</t>
  </si>
  <si>
    <t>32mm</t>
  </si>
  <si>
    <t>40mm</t>
  </si>
  <si>
    <t>50mm</t>
  </si>
  <si>
    <t>90mm</t>
  </si>
  <si>
    <t>200mm</t>
  </si>
  <si>
    <t>225mm</t>
  </si>
  <si>
    <t>12mm</t>
  </si>
  <si>
    <t>18mm</t>
  </si>
  <si>
    <t>22mm</t>
  </si>
  <si>
    <t>28mm</t>
  </si>
  <si>
    <t>35mm</t>
  </si>
  <si>
    <t>63mm</t>
  </si>
  <si>
    <t>75mm</t>
  </si>
  <si>
    <t>110mm</t>
  </si>
  <si>
    <t>140mm</t>
  </si>
  <si>
    <t>160mm</t>
  </si>
  <si>
    <t>PlasticPBorPEX</t>
  </si>
  <si>
    <t>PlasticABS</t>
  </si>
  <si>
    <t>15mm (1/2").</t>
  </si>
  <si>
    <t>Other
Losses (pa)</t>
  </si>
  <si>
    <t>N/A</t>
  </si>
  <si>
    <t>Total Resistance (Pa)</t>
  </si>
  <si>
    <t>Flow Rate</t>
  </si>
  <si>
    <t>Mass Flow 
Rate (kg / s)</t>
  </si>
  <si>
    <t>kg/s</t>
  </si>
  <si>
    <t>Project Information</t>
  </si>
  <si>
    <t>Pressure Velocity Pv</t>
  </si>
  <si>
    <t>Reynolds Number Re</t>
  </si>
  <si>
    <t>Cummulative Pressure 
Loss (pa)</t>
  </si>
  <si>
    <t>Calculated Pump Duty</t>
  </si>
  <si>
    <t>velocity (m/s)</t>
  </si>
  <si>
    <t>Other Losses Notes</t>
  </si>
  <si>
    <t>Height To Furtherest Outlet (m)</t>
  </si>
  <si>
    <t>Outlet Pressure (Bar)</t>
  </si>
  <si>
    <t>Boosted Domestic Water Systems</t>
  </si>
  <si>
    <t>Enter Below</t>
  </si>
  <si>
    <t>Number of 90 deg Elbows</t>
  </si>
  <si>
    <t>Number of Reducers</t>
  </si>
  <si>
    <t>Number of Regulating Valves</t>
  </si>
  <si>
    <t>Number of Check Valves</t>
  </si>
  <si>
    <t>Section Pipework loss (Pa)</t>
  </si>
  <si>
    <t>kPa</t>
  </si>
  <si>
    <t>Velociy (m/s)</t>
  </si>
  <si>
    <t>Index Run Ref:</t>
  </si>
  <si>
    <t>Unpaid Version</t>
  </si>
  <si>
    <t xml:space="preserve"> </t>
  </si>
  <si>
    <t>Engineer Name:</t>
  </si>
  <si>
    <t xml:space="preserve">Pump Duty Calculation Sheet </t>
  </si>
  <si>
    <t>Inside 
Diameter (mm)</t>
  </si>
  <si>
    <t>Domestic Water</t>
  </si>
  <si>
    <t>Number of Strainers</t>
  </si>
  <si>
    <t>Get your company logo here with the Premium 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</si>
</sst>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"/>
  </numFmts>
  <fonts count="15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b/>
      <sz val="8"/>
      <name val="Gill Sans MT"/>
      <family val="2"/>
    </font>
    <font>
      <sz val="8"/>
      <name val="Gill Sans MT"/>
      <family val="2"/>
    </font>
    <font>
      <sz val="8"/>
      <color theme="1"/>
      <name val="Calibri"/>
      <family val="2"/>
      <scheme val="minor"/>
    </font>
    <font>
      <u/>
      <sz val="8"/>
      <color theme="10"/>
      <name val="Arial"/>
      <family val="2"/>
    </font>
    <font>
      <sz val="8"/>
      <color theme="0"/>
      <name val="Calibri"/>
      <family val="2"/>
      <scheme val="minor"/>
    </font>
    <font>
      <sz val="8"/>
      <color theme="0"/>
      <name val="Gill Sans MT"/>
      <family val="2"/>
    </font>
    <font>
      <sz val="8"/>
      <color theme="1"/>
      <name val="Gill Sans MT"/>
      <family val="2"/>
    </font>
    <font>
      <b/>
      <i/>
      <sz val="8"/>
      <name val="Gill Sans MT"/>
      <family val="2"/>
    </font>
    <font>
      <b/>
      <sz val="8"/>
      <color theme="1"/>
      <name val="Gill Sans MT"/>
      <family val="2"/>
    </font>
    <font>
      <b/>
      <sz val="12"/>
      <name val="Gill Sans MT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6" tint="0.79998168889431442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3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4" fillId="0" borderId="0" applyNumberFormat="0" applyFill="0" applyBorder="0" applyAlignment="0" applyProtection="0"/>
  </cellStyleXfs>
  <cellXfs count="167">
    <xf numFmtId="0" fontId="0" fillId="0" borderId="0" xfId="0"/>
    <xf numFmtId="0" fontId="0" fillId="4" borderId="0" xfId="0" applyFill="1" applyProtection="1">
      <protection hidden="1"/>
    </xf>
    <xf numFmtId="0" fontId="5" fillId="2" borderId="0" xfId="0" applyFont="1" applyFill="1"/>
    <xf numFmtId="0" fontId="6" fillId="2" borderId="0" xfId="0" applyFont="1" applyFill="1"/>
    <xf numFmtId="0" fontId="7" fillId="0" borderId="0" xfId="2" applyFont="1" applyFill="1" applyBorder="1" applyAlignment="1">
      <alignment horizontal="center" vertical="center"/>
    </xf>
    <xf numFmtId="0" fontId="6" fillId="4" borderId="23" xfId="0" applyFont="1" applyFill="1" applyBorder="1"/>
    <xf numFmtId="0" fontId="6" fillId="4" borderId="24" xfId="0" applyFont="1" applyFill="1" applyBorder="1"/>
    <xf numFmtId="0" fontId="5" fillId="4" borderId="24" xfId="0" applyFont="1" applyFill="1" applyBorder="1" applyAlignment="1">
      <alignment vertical="center"/>
    </xf>
    <xf numFmtId="0" fontId="6" fillId="4" borderId="25" xfId="0" applyFont="1" applyFill="1" applyBorder="1"/>
    <xf numFmtId="0" fontId="6" fillId="4" borderId="0" xfId="0" applyFont="1" applyFill="1" applyBorder="1"/>
    <xf numFmtId="0" fontId="6" fillId="2" borderId="26" xfId="0" applyFont="1" applyFill="1" applyBorder="1"/>
    <xf numFmtId="0" fontId="5" fillId="2" borderId="0" xfId="0" applyFont="1" applyFill="1" applyBorder="1" applyAlignment="1">
      <alignment horizontal="right"/>
    </xf>
    <xf numFmtId="0" fontId="6" fillId="2" borderId="10" xfId="0" applyFont="1" applyFill="1" applyBorder="1"/>
    <xf numFmtId="0" fontId="6" fillId="2" borderId="0" xfId="0" applyFont="1" applyFill="1" applyBorder="1"/>
    <xf numFmtId="0" fontId="5" fillId="2" borderId="0" xfId="0" applyFont="1" applyFill="1" applyBorder="1"/>
    <xf numFmtId="0" fontId="7" fillId="4" borderId="0" xfId="2" applyFont="1" applyFill="1" applyBorder="1" applyAlignment="1" applyProtection="1">
      <alignment horizontal="center"/>
      <protection hidden="1"/>
    </xf>
    <xf numFmtId="0" fontId="6" fillId="2" borderId="27" xfId="0" applyFont="1" applyFill="1" applyBorder="1"/>
    <xf numFmtId="0" fontId="6" fillId="2" borderId="11" xfId="0" applyFont="1" applyFill="1" applyBorder="1"/>
    <xf numFmtId="0" fontId="6" fillId="2" borderId="12" xfId="0" applyFont="1" applyFill="1" applyBorder="1"/>
    <xf numFmtId="0" fontId="8" fillId="2" borderId="0" xfId="5" applyFont="1" applyFill="1"/>
    <xf numFmtId="0" fontId="9" fillId="5" borderId="18" xfId="1" applyFont="1" applyBorder="1" applyAlignment="1">
      <alignment horizontal="center" vertical="center" wrapText="1"/>
    </xf>
    <xf numFmtId="0" fontId="7" fillId="6" borderId="18" xfId="2" applyFont="1" applyBorder="1" applyAlignment="1">
      <alignment horizontal="center" vertical="center" wrapText="1"/>
    </xf>
    <xf numFmtId="0" fontId="9" fillId="5" borderId="22" xfId="1" applyFont="1" applyBorder="1" applyAlignment="1">
      <alignment horizontal="center" vertical="center" wrapText="1"/>
    </xf>
    <xf numFmtId="0" fontId="7" fillId="6" borderId="39" xfId="2" applyFont="1" applyBorder="1" applyAlignment="1">
      <alignment horizontal="center" vertical="center" wrapText="1"/>
    </xf>
    <xf numFmtId="0" fontId="7" fillId="6" borderId="44" xfId="2" applyFont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7" fillId="6" borderId="1" xfId="2" applyFont="1" applyBorder="1" applyAlignment="1">
      <alignment horizontal="center" vertical="center" wrapText="1"/>
    </xf>
    <xf numFmtId="0" fontId="7" fillId="6" borderId="9" xfId="2" applyFont="1" applyBorder="1" applyAlignment="1">
      <alignment horizontal="center" vertical="center" wrapText="1"/>
    </xf>
    <xf numFmtId="0" fontId="7" fillId="6" borderId="2" xfId="2" applyFont="1" applyBorder="1" applyAlignment="1">
      <alignment horizontal="center" vertical="center" wrapText="1"/>
    </xf>
    <xf numFmtId="0" fontId="9" fillId="5" borderId="33" xfId="1" applyFont="1" applyBorder="1" applyAlignment="1">
      <alignment horizontal="center" vertical="center" wrapText="1"/>
    </xf>
    <xf numFmtId="0" fontId="9" fillId="5" borderId="35" xfId="1" applyFont="1" applyBorder="1" applyAlignment="1">
      <alignment horizontal="center" vertical="center" wrapText="1"/>
    </xf>
    <xf numFmtId="0" fontId="9" fillId="5" borderId="34" xfId="1" applyFont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9" fillId="5" borderId="1" xfId="1" applyFont="1" applyBorder="1" applyAlignment="1">
      <alignment horizontal="center" vertical="center" wrapText="1"/>
    </xf>
    <xf numFmtId="0" fontId="9" fillId="5" borderId="9" xfId="1" applyFont="1" applyBorder="1" applyAlignment="1">
      <alignment horizontal="center" vertical="center" wrapText="1"/>
    </xf>
    <xf numFmtId="0" fontId="9" fillId="5" borderId="2" xfId="1" applyFont="1" applyBorder="1" applyAlignment="1">
      <alignment horizontal="center" vertical="center" wrapText="1"/>
    </xf>
    <xf numFmtId="0" fontId="7" fillId="6" borderId="14" xfId="2" applyFont="1" applyBorder="1" applyAlignment="1">
      <alignment horizontal="center" vertical="center" wrapText="1"/>
    </xf>
    <xf numFmtId="0" fontId="10" fillId="5" borderId="1" xfId="1" applyFont="1" applyBorder="1" applyAlignment="1">
      <alignment horizontal="center" vertical="center" wrapText="1"/>
    </xf>
    <xf numFmtId="0" fontId="10" fillId="5" borderId="2" xfId="1" applyFont="1" applyBorder="1" applyAlignment="1">
      <alignment horizontal="center" vertical="center" wrapText="1"/>
    </xf>
    <xf numFmtId="0" fontId="7" fillId="6" borderId="47" xfId="2" applyFont="1" applyBorder="1" applyAlignment="1">
      <alignment horizontal="center"/>
    </xf>
    <xf numFmtId="0" fontId="11" fillId="0" borderId="47" xfId="3" applyFont="1" applyFill="1" applyBorder="1" applyAlignment="1" applyProtection="1">
      <alignment horizontal="center"/>
      <protection locked="0" hidden="1"/>
    </xf>
    <xf numFmtId="0" fontId="11" fillId="0" borderId="49" xfId="3" applyFont="1" applyFill="1" applyBorder="1" applyAlignment="1" applyProtection="1">
      <alignment horizontal="center"/>
      <protection locked="0" hidden="1"/>
    </xf>
    <xf numFmtId="0" fontId="11" fillId="0" borderId="50" xfId="3" applyFont="1" applyFill="1" applyBorder="1" applyAlignment="1" applyProtection="1">
      <alignment horizontal="center"/>
      <protection locked="0" hidden="1"/>
    </xf>
    <xf numFmtId="0" fontId="6" fillId="0" borderId="0" xfId="0" applyFont="1" applyFill="1" applyAlignment="1">
      <alignment horizontal="center"/>
    </xf>
    <xf numFmtId="0" fontId="11" fillId="0" borderId="15" xfId="3" applyFont="1" applyFill="1" applyBorder="1" applyAlignment="1" applyProtection="1">
      <alignment horizontal="center"/>
      <protection locked="0" hidden="1"/>
    </xf>
    <xf numFmtId="0" fontId="11" fillId="0" borderId="8" xfId="3" applyFont="1" applyFill="1" applyBorder="1" applyAlignment="1" applyProtection="1">
      <alignment horizontal="center"/>
      <protection locked="0" hidden="1"/>
    </xf>
    <xf numFmtId="0" fontId="11" fillId="0" borderId="3" xfId="3" applyFont="1" applyFill="1" applyBorder="1" applyAlignment="1" applyProtection="1">
      <alignment horizontal="center"/>
      <protection locked="0" hidden="1"/>
    </xf>
    <xf numFmtId="165" fontId="11" fillId="0" borderId="19" xfId="2" applyNumberFormat="1" applyFont="1" applyFill="1" applyBorder="1" applyAlignment="1" applyProtection="1">
      <alignment horizontal="center"/>
      <protection hidden="1"/>
    </xf>
    <xf numFmtId="2" fontId="11" fillId="0" borderId="20" xfId="2" applyNumberFormat="1" applyFont="1" applyFill="1" applyBorder="1" applyAlignment="1" applyProtection="1">
      <alignment horizontal="center"/>
      <protection hidden="1"/>
    </xf>
    <xf numFmtId="11" fontId="11" fillId="0" borderId="20" xfId="2" applyNumberFormat="1" applyFont="1" applyFill="1" applyBorder="1" applyAlignment="1" applyProtection="1">
      <alignment horizontal="center"/>
      <protection hidden="1"/>
    </xf>
    <xf numFmtId="0" fontId="11" fillId="0" borderId="21" xfId="2" applyFont="1" applyFill="1" applyBorder="1" applyAlignment="1" applyProtection="1">
      <alignment horizontal="center"/>
      <protection hidden="1"/>
    </xf>
    <xf numFmtId="2" fontId="11" fillId="0" borderId="19" xfId="2" applyNumberFormat="1" applyFont="1" applyFill="1" applyBorder="1" applyAlignment="1">
      <alignment horizontal="center"/>
    </xf>
    <xf numFmtId="165" fontId="11" fillId="0" borderId="20" xfId="2" applyNumberFormat="1" applyFont="1" applyFill="1" applyBorder="1" applyAlignment="1">
      <alignment horizontal="center"/>
    </xf>
    <xf numFmtId="0" fontId="11" fillId="0" borderId="20" xfId="2" applyFont="1" applyFill="1" applyBorder="1" applyAlignment="1">
      <alignment horizontal="center"/>
    </xf>
    <xf numFmtId="164" fontId="11" fillId="0" borderId="21" xfId="2" applyNumberFormat="1" applyFont="1" applyFill="1" applyBorder="1" applyAlignment="1">
      <alignment horizontal="center"/>
    </xf>
    <xf numFmtId="0" fontId="11" fillId="0" borderId="19" xfId="3" applyFont="1" applyFill="1" applyBorder="1" applyAlignment="1" applyProtection="1">
      <alignment horizontal="center"/>
      <protection locked="0" hidden="1"/>
    </xf>
    <xf numFmtId="0" fontId="11" fillId="0" borderId="30" xfId="3" applyFont="1" applyFill="1" applyBorder="1" applyAlignment="1" applyProtection="1">
      <alignment horizontal="center"/>
      <protection locked="0" hidden="1"/>
    </xf>
    <xf numFmtId="0" fontId="7" fillId="6" borderId="28" xfId="2" applyFont="1" applyBorder="1" applyAlignment="1">
      <alignment horizontal="center"/>
    </xf>
    <xf numFmtId="0" fontId="11" fillId="0" borderId="28" xfId="3" applyFont="1" applyFill="1" applyBorder="1" applyAlignment="1" applyProtection="1">
      <alignment horizontal="center"/>
      <protection locked="0" hidden="1"/>
    </xf>
    <xf numFmtId="0" fontId="11" fillId="0" borderId="40" xfId="3" applyFont="1" applyFill="1" applyBorder="1" applyAlignment="1" applyProtection="1">
      <alignment horizontal="center"/>
      <protection locked="0" hidden="1"/>
    </xf>
    <xf numFmtId="0" fontId="11" fillId="0" borderId="45" xfId="3" applyFont="1" applyFill="1" applyBorder="1" applyAlignment="1" applyProtection="1">
      <alignment horizontal="center"/>
      <protection locked="0" hidden="1"/>
    </xf>
    <xf numFmtId="0" fontId="11" fillId="0" borderId="16" xfId="3" applyFont="1" applyFill="1" applyBorder="1" applyAlignment="1" applyProtection="1">
      <alignment horizontal="center"/>
      <protection locked="0" hidden="1"/>
    </xf>
    <xf numFmtId="0" fontId="11" fillId="0" borderId="6" xfId="3" applyFont="1" applyFill="1" applyBorder="1" applyAlignment="1" applyProtection="1">
      <alignment horizontal="center"/>
      <protection locked="0" hidden="1"/>
    </xf>
    <xf numFmtId="0" fontId="11" fillId="0" borderId="4" xfId="3" applyFont="1" applyFill="1" applyBorder="1" applyAlignment="1" applyProtection="1">
      <alignment horizontal="center"/>
      <protection locked="0" hidden="1"/>
    </xf>
    <xf numFmtId="165" fontId="11" fillId="0" borderId="16" xfId="2" applyNumberFormat="1" applyFont="1" applyFill="1" applyBorder="1" applyAlignment="1" applyProtection="1">
      <alignment horizontal="center"/>
      <protection hidden="1"/>
    </xf>
    <xf numFmtId="2" fontId="11" fillId="0" borderId="6" xfId="2" applyNumberFormat="1" applyFont="1" applyFill="1" applyBorder="1" applyAlignment="1" applyProtection="1">
      <alignment horizontal="center"/>
      <protection hidden="1"/>
    </xf>
    <xf numFmtId="11" fontId="11" fillId="0" borderId="6" xfId="2" applyNumberFormat="1" applyFont="1" applyFill="1" applyBorder="1" applyAlignment="1" applyProtection="1">
      <alignment horizontal="center"/>
      <protection hidden="1"/>
    </xf>
    <xf numFmtId="0" fontId="11" fillId="0" borderId="4" xfId="2" applyFont="1" applyFill="1" applyBorder="1" applyAlignment="1" applyProtection="1">
      <alignment horizontal="center"/>
      <protection hidden="1"/>
    </xf>
    <xf numFmtId="2" fontId="11" fillId="0" borderId="15" xfId="2" applyNumberFormat="1" applyFont="1" applyFill="1" applyBorder="1" applyAlignment="1">
      <alignment horizontal="center"/>
    </xf>
    <xf numFmtId="165" fontId="11" fillId="0" borderId="8" xfId="2" applyNumberFormat="1" applyFont="1" applyFill="1" applyBorder="1" applyAlignment="1">
      <alignment horizontal="center"/>
    </xf>
    <xf numFmtId="0" fontId="11" fillId="0" borderId="8" xfId="2" applyFont="1" applyFill="1" applyBorder="1" applyAlignment="1">
      <alignment horizontal="center"/>
    </xf>
    <xf numFmtId="164" fontId="11" fillId="0" borderId="3" xfId="2" applyNumberFormat="1" applyFont="1" applyFill="1" applyBorder="1" applyAlignment="1">
      <alignment horizontal="center"/>
    </xf>
    <xf numFmtId="0" fontId="11" fillId="0" borderId="31" xfId="3" applyFont="1" applyFill="1" applyBorder="1" applyAlignment="1" applyProtection="1">
      <alignment horizontal="center"/>
      <protection locked="0" hidden="1"/>
    </xf>
    <xf numFmtId="0" fontId="7" fillId="6" borderId="29" xfId="2" applyFont="1" applyBorder="1" applyAlignment="1">
      <alignment horizontal="center"/>
    </xf>
    <xf numFmtId="0" fontId="11" fillId="0" borderId="29" xfId="3" applyFont="1" applyFill="1" applyBorder="1" applyAlignment="1" applyProtection="1">
      <alignment horizontal="center"/>
      <protection locked="0" hidden="1"/>
    </xf>
    <xf numFmtId="0" fontId="11" fillId="0" borderId="41" xfId="3" applyFont="1" applyFill="1" applyBorder="1" applyAlignment="1" applyProtection="1">
      <alignment horizontal="center"/>
      <protection locked="0" hidden="1"/>
    </xf>
    <xf numFmtId="0" fontId="11" fillId="0" borderId="46" xfId="3" applyFont="1" applyFill="1" applyBorder="1" applyAlignment="1" applyProtection="1">
      <alignment horizontal="center"/>
      <protection locked="0" hidden="1"/>
    </xf>
    <xf numFmtId="0" fontId="11" fillId="0" borderId="17" xfId="3" applyFont="1" applyFill="1" applyBorder="1" applyAlignment="1" applyProtection="1">
      <alignment horizontal="center"/>
      <protection locked="0" hidden="1"/>
    </xf>
    <xf numFmtId="0" fontId="11" fillId="0" borderId="7" xfId="3" applyFont="1" applyFill="1" applyBorder="1" applyAlignment="1" applyProtection="1">
      <alignment horizontal="center"/>
      <protection locked="0" hidden="1"/>
    </xf>
    <xf numFmtId="0" fontId="11" fillId="0" borderId="5" xfId="3" applyFont="1" applyFill="1" applyBorder="1" applyAlignment="1" applyProtection="1">
      <alignment horizontal="center"/>
      <protection locked="0" hidden="1"/>
    </xf>
    <xf numFmtId="165" fontId="11" fillId="0" borderId="17" xfId="2" applyNumberFormat="1" applyFont="1" applyFill="1" applyBorder="1" applyAlignment="1" applyProtection="1">
      <alignment horizontal="center"/>
      <protection hidden="1"/>
    </xf>
    <xf numFmtId="2" fontId="11" fillId="0" borderId="7" xfId="2" applyNumberFormat="1" applyFont="1" applyFill="1" applyBorder="1" applyAlignment="1" applyProtection="1">
      <alignment horizontal="center"/>
      <protection hidden="1"/>
    </xf>
    <xf numFmtId="11" fontId="11" fillId="0" borderId="7" xfId="2" applyNumberFormat="1" applyFont="1" applyFill="1" applyBorder="1" applyAlignment="1" applyProtection="1">
      <alignment horizontal="center"/>
      <protection hidden="1"/>
    </xf>
    <xf numFmtId="0" fontId="11" fillId="0" borderId="5" xfId="2" applyFont="1" applyFill="1" applyBorder="1" applyAlignment="1" applyProtection="1">
      <alignment horizontal="center"/>
      <protection hidden="1"/>
    </xf>
    <xf numFmtId="2" fontId="11" fillId="0" borderId="36" xfId="2" applyNumberFormat="1" applyFont="1" applyFill="1" applyBorder="1" applyAlignment="1">
      <alignment horizontal="center"/>
    </xf>
    <xf numFmtId="165" fontId="11" fillId="0" borderId="37" xfId="2" applyNumberFormat="1" applyFont="1" applyFill="1" applyBorder="1" applyAlignment="1">
      <alignment horizontal="center"/>
    </xf>
    <xf numFmtId="0" fontId="11" fillId="0" borderId="37" xfId="2" applyFont="1" applyFill="1" applyBorder="1" applyAlignment="1">
      <alignment horizontal="center"/>
    </xf>
    <xf numFmtId="164" fontId="11" fillId="0" borderId="38" xfId="2" applyNumberFormat="1" applyFont="1" applyFill="1" applyBorder="1" applyAlignment="1">
      <alignment horizontal="center"/>
    </xf>
    <xf numFmtId="0" fontId="11" fillId="0" borderId="32" xfId="3" applyFont="1" applyFill="1" applyBorder="1" applyAlignment="1" applyProtection="1">
      <alignment horizontal="center"/>
      <protection locked="0" hidden="1"/>
    </xf>
    <xf numFmtId="0" fontId="6" fillId="0" borderId="0" xfId="0" applyFont="1" applyFill="1"/>
    <xf numFmtId="0" fontId="12" fillId="2" borderId="0" xfId="0" applyFont="1" applyFill="1" applyAlignment="1">
      <alignment vertical="center"/>
    </xf>
    <xf numFmtId="2" fontId="6" fillId="2" borderId="0" xfId="0" applyNumberFormat="1" applyFont="1" applyFill="1"/>
    <xf numFmtId="2" fontId="6" fillId="0" borderId="0" xfId="0" applyNumberFormat="1" applyFont="1" applyFill="1"/>
    <xf numFmtId="0" fontId="6" fillId="0" borderId="0" xfId="0" applyFont="1" applyFill="1" applyBorder="1"/>
    <xf numFmtId="0" fontId="9" fillId="0" borderId="0" xfId="1" applyFont="1" applyFill="1" applyBorder="1" applyAlignment="1">
      <alignment horizontal="center" vertical="center" wrapText="1"/>
    </xf>
    <xf numFmtId="0" fontId="11" fillId="0" borderId="22" xfId="4" applyFont="1" applyFill="1" applyBorder="1" applyAlignment="1" applyProtection="1">
      <alignment horizontal="center" vertical="center"/>
      <protection locked="0" hidden="1"/>
    </xf>
    <xf numFmtId="0" fontId="6" fillId="2" borderId="0" xfId="0" applyFont="1" applyFill="1" applyAlignment="1">
      <alignment horizontal="right"/>
    </xf>
    <xf numFmtId="0" fontId="7" fillId="0" borderId="0" xfId="2" applyFont="1" applyFill="1" applyBorder="1"/>
    <xf numFmtId="0" fontId="7" fillId="6" borderId="23" xfId="2" applyFont="1" applyBorder="1"/>
    <xf numFmtId="0" fontId="7" fillId="6" borderId="24" xfId="2" applyFont="1" applyBorder="1"/>
    <xf numFmtId="0" fontId="7" fillId="6" borderId="25" xfId="2" applyFont="1" applyBorder="1" applyAlignment="1">
      <alignment horizontal="center"/>
    </xf>
    <xf numFmtId="0" fontId="7" fillId="6" borderId="26" xfId="2" applyFont="1" applyBorder="1"/>
    <xf numFmtId="0" fontId="7" fillId="6" borderId="0" xfId="2" applyFont="1"/>
    <xf numFmtId="0" fontId="7" fillId="6" borderId="26" xfId="2" applyFont="1" applyBorder="1" applyAlignment="1">
      <alignment horizontal="right"/>
    </xf>
    <xf numFmtId="0" fontId="11" fillId="0" borderId="22" xfId="4" applyFont="1" applyFill="1" applyBorder="1" applyProtection="1">
      <protection locked="0" hidden="1"/>
    </xf>
    <xf numFmtId="0" fontId="7" fillId="6" borderId="27" xfId="2" applyFont="1" applyBorder="1"/>
    <xf numFmtId="0" fontId="7" fillId="6" borderId="11" xfId="2" applyFont="1" applyBorder="1"/>
    <xf numFmtId="0" fontId="7" fillId="6" borderId="27" xfId="2" applyFont="1" applyBorder="1" applyAlignment="1">
      <alignment horizontal="right"/>
    </xf>
    <xf numFmtId="0" fontId="9" fillId="4" borderId="0" xfId="1" applyFont="1" applyFill="1" applyBorder="1"/>
    <xf numFmtId="0" fontId="11" fillId="4" borderId="0" xfId="2" applyFont="1" applyFill="1" applyBorder="1"/>
    <xf numFmtId="0" fontId="11" fillId="6" borderId="26" xfId="2" applyFont="1" applyBorder="1"/>
    <xf numFmtId="0" fontId="13" fillId="6" borderId="26" xfId="2" applyFont="1" applyBorder="1" applyAlignment="1">
      <alignment horizontal="right"/>
    </xf>
    <xf numFmtId="0" fontId="11" fillId="6" borderId="0" xfId="2" applyFont="1" applyAlignment="1" applyProtection="1">
      <alignment horizontal="center"/>
      <protection hidden="1"/>
    </xf>
    <xf numFmtId="0" fontId="13" fillId="6" borderId="10" xfId="2" applyFont="1" applyBorder="1"/>
    <xf numFmtId="0" fontId="11" fillId="6" borderId="27" xfId="2" applyFont="1" applyBorder="1"/>
    <xf numFmtId="0" fontId="13" fillId="6" borderId="27" xfId="2" applyFont="1" applyBorder="1" applyAlignment="1">
      <alignment horizontal="right"/>
    </xf>
    <xf numFmtId="165" fontId="11" fillId="6" borderId="11" xfId="2" applyNumberFormat="1" applyFont="1" applyBorder="1" applyAlignment="1" applyProtection="1">
      <alignment horizontal="center"/>
      <protection hidden="1"/>
    </xf>
    <xf numFmtId="0" fontId="13" fillId="6" borderId="12" xfId="2" applyFont="1" applyBorder="1"/>
    <xf numFmtId="0" fontId="6" fillId="4" borderId="0" xfId="0" applyFont="1" applyFill="1"/>
    <xf numFmtId="0" fontId="5" fillId="4" borderId="0" xfId="0" applyFont="1" applyFill="1" applyAlignment="1">
      <alignment horizontal="right"/>
    </xf>
    <xf numFmtId="165" fontId="6" fillId="4" borderId="0" xfId="0" applyNumberFormat="1" applyFont="1" applyFill="1" applyAlignment="1">
      <alignment horizontal="center"/>
    </xf>
    <xf numFmtId="0" fontId="5" fillId="4" borderId="0" xfId="0" applyFont="1" applyFill="1"/>
    <xf numFmtId="0" fontId="6" fillId="2" borderId="0" xfId="0" applyFont="1" applyFill="1" applyProtection="1">
      <protection hidden="1"/>
    </xf>
    <xf numFmtId="0" fontId="6" fillId="4" borderId="0" xfId="0" applyFont="1" applyFill="1" applyProtection="1">
      <protection hidden="1"/>
    </xf>
    <xf numFmtId="0" fontId="6" fillId="3" borderId="0" xfId="0" applyFont="1" applyFill="1" applyProtection="1">
      <protection hidden="1"/>
    </xf>
    <xf numFmtId="0" fontId="6" fillId="9" borderId="48" xfId="0" applyFont="1" applyFill="1" applyBorder="1" applyAlignment="1" applyProtection="1">
      <alignment horizontal="center"/>
      <protection hidden="1"/>
    </xf>
    <xf numFmtId="0" fontId="6" fillId="9" borderId="42" xfId="0" applyFont="1" applyFill="1" applyBorder="1" applyAlignment="1" applyProtection="1">
      <alignment horizontal="center"/>
      <protection hidden="1"/>
    </xf>
    <xf numFmtId="0" fontId="6" fillId="9" borderId="43" xfId="0" applyFont="1" applyFill="1" applyBorder="1" applyAlignment="1" applyProtection="1">
      <alignment horizontal="center"/>
      <protection hidden="1"/>
    </xf>
    <xf numFmtId="2" fontId="11" fillId="9" borderId="48" xfId="3" applyNumberFormat="1" applyFont="1" applyFill="1" applyBorder="1" applyAlignment="1" applyProtection="1">
      <alignment horizontal="center"/>
      <protection hidden="1"/>
    </xf>
    <xf numFmtId="2" fontId="11" fillId="9" borderId="42" xfId="3" applyNumberFormat="1" applyFont="1" applyFill="1" applyBorder="1" applyAlignment="1" applyProtection="1">
      <alignment horizontal="center"/>
      <protection hidden="1"/>
    </xf>
    <xf numFmtId="2" fontId="11" fillId="9" borderId="43" xfId="3" applyNumberFormat="1" applyFont="1" applyFill="1" applyBorder="1" applyAlignment="1" applyProtection="1">
      <alignment horizontal="center"/>
      <protection hidden="1"/>
    </xf>
    <xf numFmtId="165" fontId="11" fillId="9" borderId="19" xfId="2" applyNumberFormat="1" applyFont="1" applyFill="1" applyBorder="1" applyAlignment="1" applyProtection="1">
      <alignment horizontal="center"/>
      <protection hidden="1"/>
    </xf>
    <xf numFmtId="165" fontId="11" fillId="9" borderId="20" xfId="2" applyNumberFormat="1" applyFont="1" applyFill="1" applyBorder="1" applyAlignment="1" applyProtection="1">
      <alignment horizontal="center"/>
      <protection hidden="1"/>
    </xf>
    <xf numFmtId="165" fontId="11" fillId="9" borderId="21" xfId="2" applyNumberFormat="1" applyFont="1" applyFill="1" applyBorder="1" applyAlignment="1" applyProtection="1">
      <alignment horizontal="center"/>
      <protection hidden="1"/>
    </xf>
    <xf numFmtId="165" fontId="11" fillId="9" borderId="16" xfId="2" applyNumberFormat="1" applyFont="1" applyFill="1" applyBorder="1" applyAlignment="1" applyProtection="1">
      <alignment horizontal="center"/>
      <protection hidden="1"/>
    </xf>
    <xf numFmtId="165" fontId="11" fillId="9" borderId="6" xfId="2" applyNumberFormat="1" applyFont="1" applyFill="1" applyBorder="1" applyAlignment="1" applyProtection="1">
      <alignment horizontal="center"/>
      <protection hidden="1"/>
    </xf>
    <xf numFmtId="165" fontId="11" fillId="9" borderId="4" xfId="2" applyNumberFormat="1" applyFont="1" applyFill="1" applyBorder="1" applyAlignment="1" applyProtection="1">
      <alignment horizontal="center"/>
      <protection hidden="1"/>
    </xf>
    <xf numFmtId="165" fontId="11" fillId="9" borderId="17" xfId="2" applyNumberFormat="1" applyFont="1" applyFill="1" applyBorder="1" applyAlignment="1" applyProtection="1">
      <alignment horizontal="center"/>
      <protection hidden="1"/>
    </xf>
    <xf numFmtId="165" fontId="11" fillId="9" borderId="7" xfId="2" applyNumberFormat="1" applyFont="1" applyFill="1" applyBorder="1" applyAlignment="1" applyProtection="1">
      <alignment horizontal="center"/>
      <protection hidden="1"/>
    </xf>
    <xf numFmtId="165" fontId="11" fillId="9" borderId="5" xfId="2" applyNumberFormat="1" applyFont="1" applyFill="1" applyBorder="1" applyAlignment="1" applyProtection="1">
      <alignment horizontal="center"/>
      <protection hidden="1"/>
    </xf>
    <xf numFmtId="165" fontId="11" fillId="9" borderId="22" xfId="2" applyNumberFormat="1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Border="1" applyProtection="1">
      <protection hidden="1"/>
    </xf>
    <xf numFmtId="0" fontId="6" fillId="2" borderId="0" xfId="0" applyFont="1" applyFill="1" applyAlignment="1" applyProtection="1">
      <alignment horizontal="left"/>
      <protection hidden="1"/>
    </xf>
    <xf numFmtId="14" fontId="6" fillId="2" borderId="0" xfId="0" applyNumberFormat="1" applyFont="1" applyFill="1" applyProtection="1">
      <protection hidden="1"/>
    </xf>
    <xf numFmtId="0" fontId="14" fillId="2" borderId="0" xfId="0" applyFont="1" applyFill="1"/>
    <xf numFmtId="0" fontId="9" fillId="5" borderId="18" xfId="1" applyFont="1" applyBorder="1" applyAlignment="1">
      <alignment horizontal="center" vertical="center"/>
    </xf>
    <xf numFmtId="0" fontId="9" fillId="5" borderId="13" xfId="1" applyFont="1" applyBorder="1" applyAlignment="1">
      <alignment horizontal="center" vertical="center"/>
    </xf>
    <xf numFmtId="0" fontId="9" fillId="5" borderId="14" xfId="1" applyFont="1" applyBorder="1" applyAlignment="1">
      <alignment horizontal="center" vertical="center"/>
    </xf>
    <xf numFmtId="0" fontId="7" fillId="6" borderId="18" xfId="2" applyFont="1" applyBorder="1" applyAlignment="1">
      <alignment horizontal="center" vertical="center"/>
    </xf>
    <xf numFmtId="0" fontId="7" fillId="6" borderId="13" xfId="2" applyFont="1" applyBorder="1" applyAlignment="1">
      <alignment horizontal="center" vertical="center"/>
    </xf>
    <xf numFmtId="0" fontId="7" fillId="6" borderId="14" xfId="2" applyFont="1" applyBorder="1" applyAlignment="1">
      <alignment horizontal="center" vertical="center"/>
    </xf>
    <xf numFmtId="0" fontId="7" fillId="6" borderId="18" xfId="2" applyFont="1" applyBorder="1" applyAlignment="1" applyProtection="1">
      <alignment horizontal="center"/>
      <protection hidden="1"/>
    </xf>
    <xf numFmtId="0" fontId="7" fillId="6" borderId="13" xfId="2" applyFont="1" applyBorder="1" applyAlignment="1" applyProtection="1">
      <alignment horizontal="center"/>
      <protection hidden="1"/>
    </xf>
    <xf numFmtId="0" fontId="7" fillId="6" borderId="14" xfId="2" applyFont="1" applyBorder="1" applyAlignment="1" applyProtection="1">
      <alignment horizontal="center"/>
      <protection hidden="1"/>
    </xf>
    <xf numFmtId="0" fontId="7" fillId="4" borderId="24" xfId="2" applyFont="1" applyFill="1" applyBorder="1" applyAlignment="1" applyProtection="1">
      <alignment horizontal="center"/>
      <protection hidden="1"/>
    </xf>
    <xf numFmtId="0" fontId="7" fillId="6" borderId="18" xfId="2" applyFont="1" applyBorder="1" applyAlignment="1" applyProtection="1">
      <alignment horizontal="center"/>
      <protection locked="0" hidden="1"/>
    </xf>
    <xf numFmtId="0" fontId="7" fillId="6" borderId="13" xfId="2" applyFont="1" applyBorder="1" applyAlignment="1" applyProtection="1">
      <alignment horizontal="center"/>
      <protection locked="0" hidden="1"/>
    </xf>
    <xf numFmtId="0" fontId="7" fillId="6" borderId="14" xfId="2" applyFont="1" applyBorder="1" applyAlignment="1" applyProtection="1">
      <alignment horizontal="center"/>
      <protection locked="0" hidden="1"/>
    </xf>
    <xf numFmtId="0" fontId="7" fillId="6" borderId="18" xfId="2" applyNumberFormat="1" applyFont="1" applyBorder="1" applyAlignment="1" applyProtection="1">
      <alignment horizontal="center"/>
      <protection locked="0" hidden="1"/>
    </xf>
    <xf numFmtId="0" fontId="7" fillId="6" borderId="13" xfId="2" applyNumberFormat="1" applyFont="1" applyBorder="1" applyAlignment="1" applyProtection="1">
      <alignment horizontal="center"/>
      <protection locked="0" hidden="1"/>
    </xf>
    <xf numFmtId="0" fontId="7" fillId="6" borderId="14" xfId="2" applyNumberFormat="1" applyFont="1" applyBorder="1" applyAlignment="1" applyProtection="1">
      <alignment horizontal="center"/>
      <protection locked="0" hidden="1"/>
    </xf>
    <xf numFmtId="0" fontId="9" fillId="5" borderId="18" xfId="1" applyFont="1" applyBorder="1" applyAlignment="1">
      <alignment horizontal="center" vertical="center" wrapText="1"/>
    </xf>
    <xf numFmtId="0" fontId="9" fillId="5" borderId="13" xfId="1" applyFont="1" applyBorder="1" applyAlignment="1">
      <alignment horizontal="center" vertical="center" wrapText="1"/>
    </xf>
    <xf numFmtId="0" fontId="9" fillId="5" borderId="14" xfId="1" applyFont="1" applyBorder="1" applyAlignment="1">
      <alignment horizontal="center" vertical="center" wrapText="1"/>
    </xf>
    <xf numFmtId="0" fontId="6" fillId="2" borderId="0" xfId="0" applyFont="1" applyFill="1" applyAlignment="1" applyProtection="1">
      <alignment horizontal="center"/>
      <protection hidden="1"/>
    </xf>
    <xf numFmtId="0" fontId="7" fillId="0" borderId="0" xfId="2" applyFont="1" applyFill="1" applyBorder="1" applyAlignment="1" applyProtection="1">
      <alignment horizontal="center" vertical="center"/>
      <protection hidden="1"/>
    </xf>
    <xf numFmtId="0" fontId="6" fillId="4" borderId="0" xfId="0" applyFont="1" applyFill="1" applyBorder="1" applyProtection="1">
      <protection hidden="1"/>
    </xf>
  </cellXfs>
  <cellStyles count="6">
    <cellStyle name="20% - Accent3" xfId="2" builtinId="38"/>
    <cellStyle name="20% - Accent4" xfId="3" builtinId="42"/>
    <cellStyle name="20% - Accent5" xfId="4" builtinId="46"/>
    <cellStyle name="Accent3" xfId="1" builtinId="37"/>
    <cellStyle name="Hyperlink" xfId="5" builtinId="8"/>
    <cellStyle name="Normal" xfId="0" builtinId="0"/>
  </cellStyles>
  <dxfs count="0"/>
  <tableStyles count="0" defaultTableStyle="TableStyleMedium2" defaultPivotStyle="PivotStyleLight16"/>
  <colors>
    <mruColors>
      <color rgb="FFAFFFB1"/>
      <color rgb="FFFEBEBE"/>
      <color rgb="FF05F5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www.buildingservicesportal.com" TargetMode="Externa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446040</xdr:colOff>
      <xdr:row>0</xdr:row>
      <xdr:rowOff>154418</xdr:rowOff>
    </xdr:from>
    <xdr:to>
      <xdr:col>34</xdr:col>
      <xdr:colOff>157065</xdr:colOff>
      <xdr:row>9</xdr:row>
      <xdr:rowOff>80596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80A6EB-FF46-4132-A889-605289C60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0213" y="154418"/>
          <a:ext cx="4341640" cy="1340274"/>
        </a:xfrm>
        <a:prstGeom prst="rect">
          <a:avLst/>
        </a:prstGeom>
      </xdr:spPr>
    </xdr:pic>
    <xdr:clientData/>
  </xdr:twoCellAnchor>
  <xdr:twoCellAnchor editAs="oneCell">
    <xdr:from>
      <xdr:col>1</xdr:col>
      <xdr:colOff>14652</xdr:colOff>
      <xdr:row>19</xdr:row>
      <xdr:rowOff>19847</xdr:rowOff>
    </xdr:from>
    <xdr:to>
      <xdr:col>12</xdr:col>
      <xdr:colOff>108829</xdr:colOff>
      <xdr:row>31</xdr:row>
      <xdr:rowOff>132823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DC298D8-6BDC-456A-B851-71A765121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alphaModFix amt="3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56" y="3207059"/>
          <a:ext cx="5574715" cy="1864110"/>
        </a:xfrm>
        <a:prstGeom prst="rect">
          <a:avLst/>
        </a:prstGeom>
      </xdr:spPr>
    </xdr:pic>
    <xdr:clientData/>
  </xdr:twoCellAnchor>
  <xdr:twoCellAnchor editAs="oneCell">
    <xdr:from>
      <xdr:col>15</xdr:col>
      <xdr:colOff>45418</xdr:colOff>
      <xdr:row>13</xdr:row>
      <xdr:rowOff>69957</xdr:rowOff>
    </xdr:from>
    <xdr:to>
      <xdr:col>28</xdr:col>
      <xdr:colOff>663986</xdr:colOff>
      <xdr:row>17</xdr:row>
      <xdr:rowOff>108653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CF39CEC-5ABF-4C86-B194-6A0C5951F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alphaModFix amt="3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4398" y="2431652"/>
          <a:ext cx="1960899" cy="6442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104775</xdr:rowOff>
    </xdr:from>
    <xdr:to>
      <xdr:col>11</xdr:col>
      <xdr:colOff>503358</xdr:colOff>
      <xdr:row>62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5043C0-E90A-4107-99C4-AA3A77FE7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4775"/>
          <a:ext cx="7113708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13</xdr:col>
      <xdr:colOff>418338</xdr:colOff>
      <xdr:row>28</xdr:row>
      <xdr:rowOff>118491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A9248E-7C6A-4E5F-88CE-E399ACBA9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75"/>
          <a:ext cx="8324088" cy="46238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200025</xdr:colOff>
      <xdr:row>22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4570B3-87D7-4E94-B8A0-08A9129686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6" t="11921" r="7197" b="37449"/>
        <a:stretch/>
      </xdr:blipFill>
      <xdr:spPr>
        <a:xfrm>
          <a:off x="0" y="0"/>
          <a:ext cx="8734425" cy="3600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11</xdr:col>
      <xdr:colOff>448237</xdr:colOff>
      <xdr:row>62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9B32EC-6378-4E50-BE6F-710B11B2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7115737" cy="10058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408728</xdr:colOff>
      <xdr:row>62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0ABA45-4DD0-4A81-9B5D-3592A2C37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4328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uildingservicesportal.com/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J141"/>
  <sheetViews>
    <sheetView showGridLines="0" showRowColHeaders="0" showZeros="0" tabSelected="1" zoomScale="94" zoomScaleNormal="94" zoomScaleSheetLayoutView="83" zoomScalePageLayoutView="37" workbookViewId="0">
      <selection activeCell="K6" sqref="K6:M6"/>
    </sheetView>
  </sheetViews>
  <sheetFormatPr defaultColWidth="9.109375" defaultRowHeight="12" x14ac:dyDescent="0.3"/>
  <cols>
    <col min="1" max="1" width="2.77734375" style="3" customWidth="1"/>
    <col min="2" max="2" width="6.44140625" style="3" customWidth="1"/>
    <col min="3" max="3" width="7.44140625" style="3" customWidth="1"/>
    <col min="4" max="4" width="8.109375" style="3" customWidth="1"/>
    <col min="5" max="5" width="8" style="3" customWidth="1"/>
    <col min="6" max="6" width="8.33203125" style="3" customWidth="1"/>
    <col min="7" max="7" width="7.88671875" style="3" customWidth="1"/>
    <col min="8" max="8" width="0.6640625" style="3" customWidth="1"/>
    <col min="9" max="9" width="8.33203125" style="3" customWidth="1"/>
    <col min="10" max="10" width="8.109375" style="3" customWidth="1"/>
    <col min="11" max="11" width="7.88671875" style="3" customWidth="1"/>
    <col min="12" max="12" width="8.6640625" style="3" customWidth="1"/>
    <col min="13" max="13" width="9.6640625" style="3" customWidth="1"/>
    <col min="14" max="14" width="8.6640625" style="3" customWidth="1"/>
    <col min="15" max="15" width="8.5546875" style="3" customWidth="1"/>
    <col min="16" max="16" width="0.77734375" style="3" customWidth="1"/>
    <col min="17" max="17" width="14.5546875" style="3" hidden="1" customWidth="1"/>
    <col min="18" max="18" width="11.6640625" style="3" hidden="1" customWidth="1"/>
    <col min="19" max="19" width="12.109375" style="3" hidden="1" customWidth="1"/>
    <col min="20" max="20" width="10.33203125" style="3" hidden="1" customWidth="1"/>
    <col min="21" max="21" width="1.6640625" style="3" hidden="1" customWidth="1"/>
    <col min="22" max="22" width="12.5546875" style="3" hidden="1" customWidth="1"/>
    <col min="23" max="23" width="10.5546875" style="3" hidden="1" customWidth="1"/>
    <col min="24" max="24" width="10.6640625" style="3" hidden="1" customWidth="1"/>
    <col min="25" max="25" width="8.5546875" style="3" hidden="1" customWidth="1"/>
    <col min="26" max="26" width="2.109375" style="3" hidden="1" customWidth="1"/>
    <col min="27" max="27" width="9.109375" style="3" customWidth="1"/>
    <col min="28" max="28" width="9.6640625" style="3" customWidth="1"/>
    <col min="29" max="30" width="9.88671875" style="3" customWidth="1"/>
    <col min="31" max="31" width="16" style="3" customWidth="1"/>
    <col min="32" max="32" width="0.88671875" style="3" customWidth="1"/>
    <col min="33" max="33" width="10.21875" style="3" customWidth="1"/>
    <col min="34" max="34" width="10.88671875" style="3" customWidth="1"/>
    <col min="35" max="35" width="2.77734375" style="3" customWidth="1"/>
    <col min="36" max="16384" width="9.109375" style="3"/>
  </cols>
  <sheetData>
    <row r="1" spans="1:34" ht="24" customHeight="1" x14ac:dyDescent="0.5">
      <c r="A1" s="13"/>
      <c r="B1" s="144" t="s">
        <v>118</v>
      </c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</row>
    <row r="2" spans="1:34" ht="7.2" customHeight="1" thickBot="1" x14ac:dyDescent="0.35">
      <c r="O2" s="122"/>
      <c r="P2" s="122"/>
      <c r="Q2" s="122"/>
      <c r="R2" s="122"/>
      <c r="S2" s="164"/>
      <c r="T2" s="122"/>
      <c r="U2" s="122"/>
      <c r="V2" s="122"/>
      <c r="W2" s="122"/>
      <c r="X2" s="122"/>
      <c r="Y2" s="122"/>
      <c r="Z2" s="122"/>
      <c r="AA2" s="164"/>
      <c r="AB2" s="122"/>
    </row>
    <row r="3" spans="1:34" ht="12.6" thickBot="1" x14ac:dyDescent="0.35">
      <c r="B3" s="148" t="s">
        <v>96</v>
      </c>
      <c r="C3" s="149"/>
      <c r="D3" s="149"/>
      <c r="E3" s="149"/>
      <c r="F3" s="149"/>
      <c r="G3" s="150"/>
      <c r="I3" s="148" t="s">
        <v>26</v>
      </c>
      <c r="J3" s="149"/>
      <c r="K3" s="149"/>
      <c r="L3" s="149"/>
      <c r="M3" s="149"/>
      <c r="N3" s="150"/>
      <c r="O3" s="165"/>
      <c r="P3" s="122"/>
      <c r="Q3" s="122"/>
      <c r="R3" s="122"/>
      <c r="S3" s="164"/>
      <c r="T3" s="122"/>
      <c r="U3" s="122"/>
      <c r="V3" s="122"/>
      <c r="W3" s="122"/>
      <c r="X3" s="122"/>
      <c r="Y3" s="122"/>
      <c r="Z3" s="122"/>
      <c r="AA3" s="164"/>
      <c r="AB3" s="122"/>
    </row>
    <row r="4" spans="1:34" ht="4.2" customHeight="1" thickBot="1" x14ac:dyDescent="0.35">
      <c r="B4" s="5"/>
      <c r="C4" s="6"/>
      <c r="D4" s="7"/>
      <c r="E4" s="6"/>
      <c r="F4" s="6"/>
      <c r="G4" s="8"/>
      <c r="I4" s="5"/>
      <c r="J4" s="6"/>
      <c r="K4" s="7"/>
      <c r="L4" s="6"/>
      <c r="M4" s="6"/>
      <c r="N4" s="8"/>
      <c r="O4" s="166"/>
      <c r="P4" s="122"/>
      <c r="Q4" s="122"/>
      <c r="R4" s="122"/>
      <c r="S4" s="164"/>
      <c r="T4" s="122"/>
      <c r="U4" s="122"/>
      <c r="V4" s="122"/>
      <c r="W4" s="122"/>
      <c r="X4" s="122"/>
      <c r="Y4" s="122"/>
      <c r="Z4" s="122"/>
      <c r="AA4" s="164"/>
      <c r="AB4" s="122"/>
    </row>
    <row r="5" spans="1:34" ht="12.6" thickBot="1" x14ac:dyDescent="0.35">
      <c r="B5" s="10"/>
      <c r="C5" s="11" t="s">
        <v>117</v>
      </c>
      <c r="D5" s="151" t="s">
        <v>115</v>
      </c>
      <c r="E5" s="152"/>
      <c r="F5" s="153"/>
      <c r="G5" s="12"/>
      <c r="I5" s="10"/>
      <c r="J5" s="13"/>
      <c r="K5" s="13"/>
      <c r="L5" s="13"/>
      <c r="M5" s="13"/>
      <c r="N5" s="12"/>
      <c r="O5" s="141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</row>
    <row r="6" spans="1:34" ht="12.6" thickBot="1" x14ac:dyDescent="0.35">
      <c r="B6" s="10"/>
      <c r="C6" s="11" t="s">
        <v>16</v>
      </c>
      <c r="D6" s="151" t="s">
        <v>115</v>
      </c>
      <c r="E6" s="152"/>
      <c r="F6" s="153"/>
      <c r="G6" s="12"/>
      <c r="I6" s="10"/>
      <c r="J6" s="11" t="s">
        <v>11</v>
      </c>
      <c r="K6" s="155"/>
      <c r="L6" s="156"/>
      <c r="M6" s="157"/>
      <c r="N6" s="12"/>
      <c r="O6" s="141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</row>
    <row r="7" spans="1:34" ht="12.6" thickBot="1" x14ac:dyDescent="0.35">
      <c r="B7" s="10"/>
      <c r="C7" s="11" t="s">
        <v>6</v>
      </c>
      <c r="D7" s="151" t="s">
        <v>115</v>
      </c>
      <c r="E7" s="152"/>
      <c r="F7" s="153"/>
      <c r="G7" s="12"/>
      <c r="I7" s="10"/>
      <c r="J7" s="14"/>
      <c r="K7" s="13"/>
      <c r="L7" s="13"/>
      <c r="M7" s="13"/>
      <c r="N7" s="12"/>
      <c r="O7" s="141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42"/>
      <c r="AB7" s="122"/>
    </row>
    <row r="8" spans="1:34" ht="12.6" thickBot="1" x14ac:dyDescent="0.35">
      <c r="B8" s="10"/>
      <c r="C8" s="11" t="s">
        <v>17</v>
      </c>
      <c r="D8" s="151" t="s">
        <v>115</v>
      </c>
      <c r="E8" s="152"/>
      <c r="F8" s="153"/>
      <c r="G8" s="12"/>
      <c r="I8" s="10"/>
      <c r="J8" s="11" t="s">
        <v>12</v>
      </c>
      <c r="K8" s="158"/>
      <c r="L8" s="159"/>
      <c r="M8" s="160"/>
      <c r="N8" s="12"/>
      <c r="O8" s="141"/>
      <c r="P8" s="143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</row>
    <row r="9" spans="1:34" ht="12.6" thickBot="1" x14ac:dyDescent="0.35">
      <c r="B9" s="10"/>
      <c r="C9" s="11" t="s">
        <v>114</v>
      </c>
      <c r="D9" s="151" t="s">
        <v>115</v>
      </c>
      <c r="E9" s="152"/>
      <c r="F9" s="153"/>
      <c r="G9" s="12"/>
      <c r="I9" s="10"/>
      <c r="J9" s="11"/>
      <c r="K9" s="154"/>
      <c r="L9" s="154"/>
      <c r="M9" s="15"/>
      <c r="N9" s="12"/>
      <c r="O9" s="141"/>
      <c r="P9" s="143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</row>
    <row r="10" spans="1:34" ht="13.8" customHeight="1" thickBot="1" x14ac:dyDescent="0.35">
      <c r="B10" s="16"/>
      <c r="C10" s="17"/>
      <c r="D10" s="17"/>
      <c r="E10" s="17"/>
      <c r="F10" s="17"/>
      <c r="G10" s="18"/>
      <c r="I10" s="16"/>
      <c r="J10" s="17"/>
      <c r="K10" s="17"/>
      <c r="L10" s="17"/>
      <c r="M10" s="17"/>
      <c r="N10" s="18"/>
      <c r="O10" s="141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C10" s="19" t="s">
        <v>122</v>
      </c>
    </row>
    <row r="11" spans="1:34" ht="6" customHeight="1" x14ac:dyDescent="0.3"/>
    <row r="12" spans="1:34" ht="4.8" customHeight="1" thickBot="1" x14ac:dyDescent="0.35"/>
    <row r="13" spans="1:34" ht="49.8" customHeight="1" thickBot="1" x14ac:dyDescent="0.35">
      <c r="B13" s="20" t="s">
        <v>8</v>
      </c>
      <c r="C13" s="21" t="s">
        <v>23</v>
      </c>
      <c r="D13" s="22" t="s">
        <v>119</v>
      </c>
      <c r="E13" s="23" t="s">
        <v>18</v>
      </c>
      <c r="F13" s="24" t="s">
        <v>94</v>
      </c>
      <c r="G13" s="22" t="s">
        <v>113</v>
      </c>
      <c r="H13" s="25"/>
      <c r="I13" s="26" t="s">
        <v>107</v>
      </c>
      <c r="J13" s="27" t="s">
        <v>108</v>
      </c>
      <c r="K13" s="27" t="s">
        <v>22</v>
      </c>
      <c r="L13" s="27" t="s">
        <v>21</v>
      </c>
      <c r="M13" s="27" t="s">
        <v>109</v>
      </c>
      <c r="N13" s="27" t="s">
        <v>110</v>
      </c>
      <c r="O13" s="28" t="s">
        <v>121</v>
      </c>
      <c r="P13" s="25"/>
      <c r="Q13" s="29" t="s">
        <v>3</v>
      </c>
      <c r="R13" s="30" t="s">
        <v>4</v>
      </c>
      <c r="S13" s="30" t="s">
        <v>1</v>
      </c>
      <c r="T13" s="31" t="s">
        <v>7</v>
      </c>
      <c r="U13" s="32"/>
      <c r="V13" s="33" t="s">
        <v>101</v>
      </c>
      <c r="W13" s="34" t="s">
        <v>97</v>
      </c>
      <c r="X13" s="34" t="s">
        <v>98</v>
      </c>
      <c r="Y13" s="35" t="s">
        <v>0</v>
      </c>
      <c r="Z13" s="32"/>
      <c r="AA13" s="29" t="s">
        <v>10</v>
      </c>
      <c r="AB13" s="30" t="s">
        <v>2</v>
      </c>
      <c r="AC13" s="31" t="s">
        <v>111</v>
      </c>
      <c r="AD13" s="26" t="s">
        <v>90</v>
      </c>
      <c r="AE13" s="36" t="s">
        <v>102</v>
      </c>
      <c r="AF13" s="25"/>
      <c r="AG13" s="37" t="s">
        <v>9</v>
      </c>
      <c r="AH13" s="38" t="s">
        <v>99</v>
      </c>
    </row>
    <row r="14" spans="1:34" x14ac:dyDescent="0.3">
      <c r="B14" s="39">
        <v>1</v>
      </c>
      <c r="C14" s="40"/>
      <c r="D14" s="125">
        <f>_xlfn.IFS(C14=V85,W85,C14=V62,W62,C14=V63,W63,C14=V64,W64,C14=V65,W65,C14=V66,W66,C14=V67,W67,C14=V68,W68,C14=V69,W69,C14=V70,W70,C14=V71,W71,C14=V72,W72,C14=V73,W73,C14=V74,W74,C14=V75,W75,C14=V76,W76,C14=V77,W77,C14=V78,W78,C14=V79,W79,C14=V80,W80,C14=V81,W81,C14=V82,W82,C14=V83,W83,C14=V84,W84,C14=Y76,Z76,C14=Y66,Z66,C14=Y67,Z67,C14=Y68,Z68,C14=Y69,Z69,C14=Y70,Z70,C14=Y71,Z71,C14=Y72,Z72,C14=Y73,Z73,C14=Y74,Z74,C14=Y75,Z75,C14=AD68,AA68,C14=AD62,AA62,C14=AD63,AA63,C14=AD64,AA64,C14=AD65,AA65,C14=AD66,AA66,C14=AD67,AA67,C14=AB73,AF73,C14=AB61,AF61,C14=AB62,AF62,C14=AB63,AF63,C14=AB64,AF64,C14=AB65,AF65,C14=AB66,AF66,C14=AB67,AF67,C14=AB68,AF68,C14=AB69,AF69,C14=AB70,AF70,C14=AB71,AF71,C14=AB72,AF72,C14=0,0)</f>
        <v>0</v>
      </c>
      <c r="E14" s="41"/>
      <c r="F14" s="42"/>
      <c r="G14" s="128">
        <f t="shared" ref="G14:G19" si="0">V14</f>
        <v>0</v>
      </c>
      <c r="H14" s="43"/>
      <c r="I14" s="44"/>
      <c r="J14" s="45"/>
      <c r="K14" s="45"/>
      <c r="L14" s="45"/>
      <c r="M14" s="45"/>
      <c r="N14" s="45"/>
      <c r="O14" s="46"/>
      <c r="P14" s="43"/>
      <c r="Q14" s="47">
        <f t="shared" ref="Q14:Q19" si="1">IFERROR(_xlfn.IFS(L33="Heating",977.8,L33="Chilled Water",1078.1,L33="Domestic Water",999.7),0)</f>
        <v>0</v>
      </c>
      <c r="R14" s="48">
        <f t="shared" ref="R14:R19" si="2">_xlfn.IFS(M33="Copper",0.01,M33="Steel",0.1,M33="PlasticPBorPEX",0.01,M33="PlasticABS",0.01,M33=0,0)</f>
        <v>0</v>
      </c>
      <c r="S14" s="49">
        <f t="shared" ref="S14:S19" si="3">_xlfn.IFS(L33="Chilled Water",0.00000444,L33="Heating",0.0000004091,L33="Domestic Water",0.0000013004,L33=0,0)</f>
        <v>0</v>
      </c>
      <c r="T14" s="50">
        <f>('Sizing Sheet'!I14*1)+('Sizing Sheet'!J14*0.5)+('Sizing Sheet'!K14*0.5)+('Sizing Sheet'!L14*0.5)+('Sizing Sheet'!M14*4)+(N14*3)+(O14*2)</f>
        <v>0</v>
      </c>
      <c r="U14" s="43"/>
      <c r="V14" s="51">
        <f t="shared" ref="V14:V19" si="4">IFERROR((4*F14)/(3.1418*Q14*((D14/1000)^2)),0)</f>
        <v>0</v>
      </c>
      <c r="W14" s="52">
        <f t="shared" ref="W14" si="5">0.5*Q14*(V14^2)</f>
        <v>0</v>
      </c>
      <c r="X14" s="53">
        <f t="shared" ref="X14:X19" si="6">IFERROR((V14*(D14/1000)/S14),0)</f>
        <v>0</v>
      </c>
      <c r="Y14" s="54">
        <f>IFERROR((1/(-1.8*LOG((6.9/X14)+((R14/73.1)/3.71)^1.11)))^2,0)</f>
        <v>0</v>
      </c>
      <c r="Z14" s="43"/>
      <c r="AA14" s="131">
        <f>T14*0.5*Q14*(V14*V14)</f>
        <v>0</v>
      </c>
      <c r="AB14" s="132">
        <f t="shared" ref="AB14:AB19" si="7">IFERROR(Y14*(1/(D14/1000))*0.5*Q14*(V14*V14),0)</f>
        <v>0</v>
      </c>
      <c r="AC14" s="133">
        <f t="shared" ref="AC14:AC19" si="8">AB14*E14</f>
        <v>0</v>
      </c>
      <c r="AD14" s="55"/>
      <c r="AE14" s="56"/>
      <c r="AF14" s="43"/>
      <c r="AG14" s="131">
        <f t="shared" ref="AG14:AG19" si="9">AB14*E14+AD14+AA14</f>
        <v>0</v>
      </c>
      <c r="AH14" s="133">
        <f>AG14</f>
        <v>0</v>
      </c>
    </row>
    <row r="15" spans="1:34" x14ac:dyDescent="0.3">
      <c r="B15" s="57">
        <v>2</v>
      </c>
      <c r="C15" s="58"/>
      <c r="D15" s="126">
        <f>_xlfn.IFS(C15=V62,W62,C15=V63,W63,C15=V64,W64,C15=V65,W65,C15=V66,W66,C15=V67,W67,C15=V68,W68,C15=V69,W69,C15=V70,W70,C15=V71,W71,C15=V72,W72,C15=V73,W73,C15=V74,W74,C15=V75,W75,C15=V76,W76,C15=V77,W77,C15=V78,W78,C15=V79,W79,C15=V80,W80,C15=V81,W81,C15=V82,W82,C15=V83,W83,C15=V84,W84,C15=V85,W85,C15=Y66,Z66,C15=Y67,Z67,C15=Y68,Z68,C15=Y69,Z69,C15=Y70,Z70,C15=Y71,Z71,C15=Y72,Z72,C15=Y73,Z73,C15=Y74,Z74,C15=Y75,Z75,C15=Y76,Z76,C15=AD62,AA62,C15=AD63,AA63,C15=AD64,AA64,C15=AD65,AA65,C15=AD66,AA66,C15=AD67,AA67,C15=AD68,AA68,C15=AB61,AF61,C15=AB62,AF62,C15=AB63,AF63,C15=AB64,AF64,C15=AB65,AF65,C15=AB66,AF66,C15=AB67,AF67,C15=AB68,AF68,C15=AB69,AF69,C15=AB70,AF70,C15=AB71,AF71,C15=AB72,AF72,C15=AB73,AF73,C15=0,0)</f>
        <v>0</v>
      </c>
      <c r="E15" s="59"/>
      <c r="F15" s="60"/>
      <c r="G15" s="129">
        <f t="shared" si="0"/>
        <v>0</v>
      </c>
      <c r="H15" s="43"/>
      <c r="I15" s="61"/>
      <c r="J15" s="62"/>
      <c r="K15" s="62"/>
      <c r="L15" s="62"/>
      <c r="M15" s="62"/>
      <c r="N15" s="62"/>
      <c r="O15" s="63"/>
      <c r="P15" s="43"/>
      <c r="Q15" s="64">
        <f t="shared" si="1"/>
        <v>0</v>
      </c>
      <c r="R15" s="65">
        <f t="shared" si="2"/>
        <v>0</v>
      </c>
      <c r="S15" s="66">
        <f t="shared" si="3"/>
        <v>0</v>
      </c>
      <c r="T15" s="67">
        <f>('Sizing Sheet'!I15*1)+('Sizing Sheet'!J15*0.5)+('Sizing Sheet'!K15*0.5)+('Sizing Sheet'!L15*0.5)+('Sizing Sheet'!M15*4)+(N15*3)+(O15*2)</f>
        <v>0</v>
      </c>
      <c r="U15" s="43"/>
      <c r="V15" s="68">
        <f t="shared" si="4"/>
        <v>0</v>
      </c>
      <c r="W15" s="69">
        <f t="shared" ref="W15:W19" si="10">0.5*Q15*(V15^2)</f>
        <v>0</v>
      </c>
      <c r="X15" s="70">
        <f t="shared" si="6"/>
        <v>0</v>
      </c>
      <c r="Y15" s="71">
        <f t="shared" ref="Y15:Y19" si="11">IFERROR((1/(-1.8*LOG((6.9/X15)+((R15/73.1)/3.71)^1.11)))^2,0)</f>
        <v>0</v>
      </c>
      <c r="Z15" s="43"/>
      <c r="AA15" s="134">
        <f t="shared" ref="AA15:AA19" si="12">T15*0.5*Q15*(V15*V15)</f>
        <v>0</v>
      </c>
      <c r="AB15" s="135">
        <f t="shared" si="7"/>
        <v>0</v>
      </c>
      <c r="AC15" s="136">
        <f t="shared" si="8"/>
        <v>0</v>
      </c>
      <c r="AD15" s="61"/>
      <c r="AE15" s="72"/>
      <c r="AF15" s="43"/>
      <c r="AG15" s="134">
        <f t="shared" si="9"/>
        <v>0</v>
      </c>
      <c r="AH15" s="136">
        <f>IFERROR(AH14+AG15*(AG15/AG15),0)</f>
        <v>0</v>
      </c>
    </row>
    <row r="16" spans="1:34" x14ac:dyDescent="0.3">
      <c r="B16" s="57">
        <v>3</v>
      </c>
      <c r="C16" s="58"/>
      <c r="D16" s="126">
        <f>_xlfn.IFS(C16=V63,W63,C16=V64,W64,C16=V65,W65,C16=V66,W66,C16=V67,W67,C16=V68,W68,C16=V69,W69,C16=V70,W70,C16=V71,W71,C16=V72,W72,C16=V73,W73,C16=V74,W74,C16=V75,W75,C16=V76,W76,C16=V77,W77,C16=V78,W78,C16=V79,W79,C16=V80,W80,C16=V81,W81,C16=V82,W82,C16=V83,W83,C16=V84,W84,C16=V85,W85,C16=V62,W62,C16=Y67,Z67,C16=Y68,Z68,C16=Y69,Z69,C16=Y70,Z70,C16=Y71,Z71,C16=Y72,Z72,C16=Y73,Z73,C16=Y74,Z74,C16=Y75,Z75,C16=Y76,Z76,C16=Y66,Z66,C16=AD63,AA63,C16=AD64,AA64,C16=AD65,AA65,C16=AD66,AA66,C16=AD67,AA67,C16=AD68,AA68,C16=AD62,AA62,C16=AB62,AF62,C16=AB63,AF63,C16=AB64,AF64,C16=AB65,AF65,C16=AB66,AF66,C16=AB67,AF67,C16=AB68,AF68,C16=AB69,AF69,C16=AB70,AF70,C16=AB71,AF71,C16=AB72,AF72,C16=AB73,AF73,C16=AB61,AF61,C16=0,0,C16="","")</f>
        <v>0</v>
      </c>
      <c r="E16" s="59"/>
      <c r="F16" s="60"/>
      <c r="G16" s="129">
        <f t="shared" si="0"/>
        <v>0</v>
      </c>
      <c r="H16" s="43"/>
      <c r="I16" s="61"/>
      <c r="J16" s="62"/>
      <c r="K16" s="62"/>
      <c r="L16" s="62"/>
      <c r="M16" s="62"/>
      <c r="N16" s="62"/>
      <c r="O16" s="63"/>
      <c r="P16" s="43"/>
      <c r="Q16" s="64">
        <f t="shared" si="1"/>
        <v>0</v>
      </c>
      <c r="R16" s="65">
        <f t="shared" si="2"/>
        <v>0</v>
      </c>
      <c r="S16" s="66">
        <f t="shared" si="3"/>
        <v>0</v>
      </c>
      <c r="T16" s="67">
        <f>('Sizing Sheet'!I16*1)+('Sizing Sheet'!J16*0.5)+('Sizing Sheet'!K16*0.5)+('Sizing Sheet'!L16*0.5)+('Sizing Sheet'!M16*4)+(N16*3)+(O16*2)</f>
        <v>0</v>
      </c>
      <c r="U16" s="43"/>
      <c r="V16" s="68">
        <f t="shared" si="4"/>
        <v>0</v>
      </c>
      <c r="W16" s="69">
        <f t="shared" si="10"/>
        <v>0</v>
      </c>
      <c r="X16" s="70">
        <f t="shared" si="6"/>
        <v>0</v>
      </c>
      <c r="Y16" s="71">
        <f t="shared" si="11"/>
        <v>0</v>
      </c>
      <c r="Z16" s="43"/>
      <c r="AA16" s="134">
        <f t="shared" si="12"/>
        <v>0</v>
      </c>
      <c r="AB16" s="135">
        <f t="shared" si="7"/>
        <v>0</v>
      </c>
      <c r="AC16" s="136">
        <f t="shared" si="8"/>
        <v>0</v>
      </c>
      <c r="AD16" s="61"/>
      <c r="AE16" s="72"/>
      <c r="AF16" s="43"/>
      <c r="AG16" s="134">
        <f t="shared" si="9"/>
        <v>0</v>
      </c>
      <c r="AH16" s="136">
        <f t="shared" ref="AH16:AH19" si="13">IFERROR(AH15+AG16*(AG16/AG16),0)</f>
        <v>0</v>
      </c>
    </row>
    <row r="17" spans="2:34" x14ac:dyDescent="0.3">
      <c r="B17" s="57">
        <v>4</v>
      </c>
      <c r="C17" s="58"/>
      <c r="D17" s="126">
        <f>_xlfn.IFS(C17=V64,W64,C17=V65,W65,C17=V66,W66,C17=V67,W67,C17=V68,W68,C17=V69,W69,C17=V70,W70,C17=V71,W71,C17=V72,W72,C17=V73,W73,C17=V74,W74,C17=V75,W75,C17=V76,W76,C17=V77,W77,C17=V78,W78,C17=V79,W79,C17=V80,W80,C17=V81,W81,C17=V82,W82,C17=V83,W83,C17=V84,W84,C17=V85,W85,C17=V62,W62,C17=V63,W63,C17=Y68,Z68,C17=Y69,Z69,C17=Y70,Z70,C17=Y71,Z71,C17=Y72,Z72,C17=Y73,Z73,C17=Y74,Z74,C17=Y75,Z75,C17=Y76,Z76,C17=Y66,Z66,C17=Y67,Z67,C17=AD64,AA64,C17=AD65,AA65,C17=AD66,AA66,C17=AD67,AA67,C17=AD68,AA68,C17=AD62,AA62,C17=AD63,AA63,C17=AB63,AF63,C17=AB64,AF64,C17=AB65,AF65,C17=AB66,AF66,C17=AB67,AF67,C17=AB68,AF68,C17=AB69,AF69,C17=AB70,AF70,C17=AB71,AF71,C17=AB72,AF72,C17=AB73,AF73,C17=AB61,AF61,C17=AB62,AF62,C17=0,0)</f>
        <v>0</v>
      </c>
      <c r="E17" s="59"/>
      <c r="F17" s="60"/>
      <c r="G17" s="129">
        <f t="shared" si="0"/>
        <v>0</v>
      </c>
      <c r="H17" s="43"/>
      <c r="I17" s="61"/>
      <c r="J17" s="62"/>
      <c r="K17" s="62"/>
      <c r="L17" s="62"/>
      <c r="M17" s="62"/>
      <c r="N17" s="62"/>
      <c r="O17" s="63"/>
      <c r="P17" s="43"/>
      <c r="Q17" s="64">
        <f t="shared" si="1"/>
        <v>0</v>
      </c>
      <c r="R17" s="65">
        <f t="shared" si="2"/>
        <v>0</v>
      </c>
      <c r="S17" s="66">
        <f t="shared" si="3"/>
        <v>0</v>
      </c>
      <c r="T17" s="67">
        <f>('Sizing Sheet'!I17*1)+('Sizing Sheet'!J17*0.5)+('Sizing Sheet'!K17*0.5)+('Sizing Sheet'!L17*0.5)+('Sizing Sheet'!M17*4)+(N17*3)+(O17*2)</f>
        <v>0</v>
      </c>
      <c r="U17" s="43"/>
      <c r="V17" s="68">
        <f t="shared" si="4"/>
        <v>0</v>
      </c>
      <c r="W17" s="69">
        <f t="shared" si="10"/>
        <v>0</v>
      </c>
      <c r="X17" s="70">
        <f t="shared" si="6"/>
        <v>0</v>
      </c>
      <c r="Y17" s="71">
        <f t="shared" si="11"/>
        <v>0</v>
      </c>
      <c r="Z17" s="43"/>
      <c r="AA17" s="134">
        <f t="shared" si="12"/>
        <v>0</v>
      </c>
      <c r="AB17" s="135">
        <f t="shared" si="7"/>
        <v>0</v>
      </c>
      <c r="AC17" s="136">
        <f t="shared" si="8"/>
        <v>0</v>
      </c>
      <c r="AD17" s="61"/>
      <c r="AE17" s="72"/>
      <c r="AF17" s="43"/>
      <c r="AG17" s="134">
        <f t="shared" si="9"/>
        <v>0</v>
      </c>
      <c r="AH17" s="136">
        <f t="shared" si="13"/>
        <v>0</v>
      </c>
    </row>
    <row r="18" spans="2:34" x14ac:dyDescent="0.3">
      <c r="B18" s="57">
        <v>5</v>
      </c>
      <c r="C18" s="58"/>
      <c r="D18" s="126">
        <f>_xlfn.IFS(C18=V65,W65,C18=V66,W66,C18=V67,W67,C18=V68,W68,C18=V69,W69,C18=V70,W70,C18=V71,W71,C18=V72,W72,C18=V73,W73,C18=V74,W74,C18=V75,W75,C18=V76,W76,C18=V77,W77,C18=V78,W78,C18=V79,W79,C18=V80,W80,C18=V81,W81,C18=V82,W82,C18=V83,W83,C18=V84,W84,C18=V85,W85,C18=V62,W62,C18=V63,W63,C18=V64,W64,C18=Y69,Z69,C18=Y70,Z70,C18=Y71,Z71,C18=Y72,Z72,C18=Y73,Z73,C18=Y74,Z74,C18=Y75,Z75,C18=Y76,Z76,C18=Y66,Z66,C18=Y67,Z67,C18=Y68,Z68,C18=AD65,AA65,C18=AD66,AA66,C18=AD67,AA67,C18=AD68,AA68,C18=AD62,AA62,C18=AD63,AA63,C18=AD64,AA64,C18=AB64,AF64,C18=AB65,AF65,C18=AB66,AF66,C18=AB67,AF67,C18=AB68,AF68,C18=AB69,AF69,C18=AB70,AF70,C18=AB71,AF71,C18=AB72,AF72,C18=AB73,AF73,C18=AB61,AF61,C18=AB62,AF62,C18=AB63,AF63,C18=0,0)</f>
        <v>0</v>
      </c>
      <c r="E18" s="59"/>
      <c r="F18" s="60"/>
      <c r="G18" s="129">
        <f t="shared" si="0"/>
        <v>0</v>
      </c>
      <c r="H18" s="43"/>
      <c r="I18" s="61"/>
      <c r="J18" s="62"/>
      <c r="K18" s="62"/>
      <c r="L18" s="62"/>
      <c r="M18" s="62"/>
      <c r="N18" s="62"/>
      <c r="O18" s="63"/>
      <c r="P18" s="43"/>
      <c r="Q18" s="64">
        <f t="shared" si="1"/>
        <v>0</v>
      </c>
      <c r="R18" s="65">
        <f t="shared" si="2"/>
        <v>0</v>
      </c>
      <c r="S18" s="66">
        <f t="shared" si="3"/>
        <v>0</v>
      </c>
      <c r="T18" s="67">
        <f>('Sizing Sheet'!I18*1)+('Sizing Sheet'!J18*0.5)+('Sizing Sheet'!K18*0.5)+('Sizing Sheet'!L18*0.5)+('Sizing Sheet'!M18*4)+(N18*3)+(O18*2)</f>
        <v>0</v>
      </c>
      <c r="U18" s="43"/>
      <c r="V18" s="68">
        <f t="shared" si="4"/>
        <v>0</v>
      </c>
      <c r="W18" s="69">
        <f t="shared" si="10"/>
        <v>0</v>
      </c>
      <c r="X18" s="70">
        <f t="shared" si="6"/>
        <v>0</v>
      </c>
      <c r="Y18" s="71">
        <f t="shared" si="11"/>
        <v>0</v>
      </c>
      <c r="Z18" s="43"/>
      <c r="AA18" s="134">
        <f t="shared" si="12"/>
        <v>0</v>
      </c>
      <c r="AB18" s="135">
        <f t="shared" si="7"/>
        <v>0</v>
      </c>
      <c r="AC18" s="136">
        <f t="shared" si="8"/>
        <v>0</v>
      </c>
      <c r="AD18" s="61"/>
      <c r="AE18" s="72"/>
      <c r="AF18" s="43"/>
      <c r="AG18" s="134">
        <f t="shared" si="9"/>
        <v>0</v>
      </c>
      <c r="AH18" s="136">
        <f t="shared" si="13"/>
        <v>0</v>
      </c>
    </row>
    <row r="19" spans="2:34" ht="12.6" thickBot="1" x14ac:dyDescent="0.35">
      <c r="B19" s="73">
        <v>6</v>
      </c>
      <c r="C19" s="74"/>
      <c r="D19" s="127">
        <f>_xlfn.IFS(C19=V66,W66,C19=V67,W67,C19=V68,W68,C19=V69,W69,C19=V70,W70,C19=V71,W71,C19=V72,W72,C19=V73,W73,C19=V74,W74,C19=V75,W75,C19=V76,W76,C19=V77,W77,C19=V78,W78,C19=V79,W79,C19=V80,W80,C19=V81,W81,C19=V82,W82,C19=V83,W83,C19=V84,W84,C19=V85,W85,C19=V62,W62,C19=V63,W63,C19=V64,W64,C19=V65,W65,C19=Y70,Z70,C19=Y71,Z71,C19=Y72,Z72,C19=Y73,Z73,C19=Y74,Z74,C19=Y75,Z75,C19=Y76,Z76,C19=Y66,Z66,C19=Y67,Z67,C19=Y68,Z68,C19=Y69,Z69,C19=AD66,AA66,C19=AD67,AA67,C19=AD68,AA68,C19=AD62,AA62,C19=AD63,AA63,C19=AD64,AA64,C19=AD65,AA65,C19=AB65,AF65,C19=AB66,AF66,C19=AB67,AF67,C19=AB68,AF68,C19=AB69,AF69,C19=AB70,AF70,C19=AB71,AF71,C19=AB72,AF72,C19=AB73,AF73,C19=AB61,AF61,C19=AB62,AF62,C19=AB63,AF63,C19=AB64,AF64,C19=0,0)</f>
        <v>0</v>
      </c>
      <c r="E19" s="75"/>
      <c r="F19" s="76"/>
      <c r="G19" s="130">
        <f t="shared" si="0"/>
        <v>0</v>
      </c>
      <c r="H19" s="43"/>
      <c r="I19" s="77"/>
      <c r="J19" s="78"/>
      <c r="K19" s="78"/>
      <c r="L19" s="78"/>
      <c r="M19" s="78"/>
      <c r="N19" s="78"/>
      <c r="O19" s="79"/>
      <c r="P19" s="43"/>
      <c r="Q19" s="80">
        <f t="shared" si="1"/>
        <v>0</v>
      </c>
      <c r="R19" s="81">
        <f t="shared" si="2"/>
        <v>0</v>
      </c>
      <c r="S19" s="82">
        <f t="shared" si="3"/>
        <v>0</v>
      </c>
      <c r="T19" s="83">
        <f>('Sizing Sheet'!I19*1)+('Sizing Sheet'!J19*0.5)+('Sizing Sheet'!K19*0.5)+('Sizing Sheet'!L19*0.5)+('Sizing Sheet'!M19*4)+(N19*3)+(O19*2)</f>
        <v>0</v>
      </c>
      <c r="U19" s="43"/>
      <c r="V19" s="84">
        <f t="shared" si="4"/>
        <v>0</v>
      </c>
      <c r="W19" s="85">
        <f t="shared" si="10"/>
        <v>0</v>
      </c>
      <c r="X19" s="86">
        <f t="shared" si="6"/>
        <v>0</v>
      </c>
      <c r="Y19" s="87">
        <f t="shared" si="11"/>
        <v>0</v>
      </c>
      <c r="Z19" s="43"/>
      <c r="AA19" s="137">
        <f t="shared" si="12"/>
        <v>0</v>
      </c>
      <c r="AB19" s="138">
        <f t="shared" si="7"/>
        <v>0</v>
      </c>
      <c r="AC19" s="139">
        <f t="shared" si="8"/>
        <v>0</v>
      </c>
      <c r="AD19" s="77"/>
      <c r="AE19" s="88"/>
      <c r="AF19" s="43"/>
      <c r="AG19" s="137">
        <f t="shared" si="9"/>
        <v>0</v>
      </c>
      <c r="AH19" s="139">
        <f t="shared" si="13"/>
        <v>0</v>
      </c>
    </row>
    <row r="20" spans="2:34" ht="6" customHeight="1" thickBot="1" x14ac:dyDescent="0.35"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</row>
    <row r="21" spans="2:34" ht="20.25" customHeight="1" thickBot="1" x14ac:dyDescent="0.35">
      <c r="E21" s="90"/>
      <c r="F21" s="91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93"/>
      <c r="AC21" s="94"/>
      <c r="AD21" s="89"/>
      <c r="AE21" s="161" t="s">
        <v>92</v>
      </c>
      <c r="AF21" s="162"/>
      <c r="AG21" s="163"/>
      <c r="AH21" s="140">
        <f>SUM(AG14:AG19)</f>
        <v>0</v>
      </c>
    </row>
    <row r="22" spans="2:34" ht="6" customHeight="1" thickBot="1" x14ac:dyDescent="0.35"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93"/>
      <c r="AC22" s="93"/>
      <c r="AD22" s="89"/>
    </row>
    <row r="23" spans="2:34" ht="16.5" customHeight="1" thickBot="1" x14ac:dyDescent="0.35"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93"/>
      <c r="AC23" s="4"/>
      <c r="AD23" s="89"/>
      <c r="AE23" s="148" t="s">
        <v>19</v>
      </c>
      <c r="AF23" s="149"/>
      <c r="AG23" s="150"/>
      <c r="AH23" s="95">
        <v>15</v>
      </c>
    </row>
    <row r="24" spans="2:34" ht="6" customHeight="1" thickBot="1" x14ac:dyDescent="0.35"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93"/>
      <c r="AC24" s="93"/>
      <c r="AD24" s="89"/>
      <c r="AF24" s="96"/>
    </row>
    <row r="25" spans="2:34" ht="12.6" thickBot="1" x14ac:dyDescent="0.35"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93"/>
      <c r="AC25" s="97"/>
      <c r="AD25" s="89"/>
      <c r="AE25" s="98" t="s">
        <v>105</v>
      </c>
      <c r="AF25" s="99"/>
      <c r="AG25" s="99"/>
      <c r="AH25" s="100" t="e" cm="1">
        <f t="array" ref="AH25">_xlfn.IFS(K8="Heating",AH60,K8="Chilled Water",AH60,K8="Domestic Water",AJ60)</f>
        <v>#N/A</v>
      </c>
    </row>
    <row r="26" spans="2:34" ht="12.6" thickBot="1" x14ac:dyDescent="0.35"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97"/>
      <c r="AC26" s="97"/>
      <c r="AE26" s="101"/>
      <c r="AF26" s="102"/>
      <c r="AG26" s="103" t="s">
        <v>103</v>
      </c>
      <c r="AH26" s="104"/>
    </row>
    <row r="27" spans="2:34" ht="12.6" thickBot="1" x14ac:dyDescent="0.35">
      <c r="G27" s="89"/>
      <c r="H27" s="89"/>
      <c r="I27" s="89"/>
      <c r="J27" s="89"/>
      <c r="K27" s="89" t="s">
        <v>116</v>
      </c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97"/>
      <c r="AC27" s="97"/>
      <c r="AE27" s="105"/>
      <c r="AF27" s="106"/>
      <c r="AG27" s="107" t="s">
        <v>104</v>
      </c>
      <c r="AH27" s="104"/>
    </row>
    <row r="28" spans="2:34" ht="3.6" customHeight="1" thickBot="1" x14ac:dyDescent="0.35">
      <c r="AB28" s="9"/>
      <c r="AC28" s="9"/>
    </row>
    <row r="29" spans="2:34" ht="18.75" customHeight="1" thickBot="1" x14ac:dyDescent="0.35">
      <c r="AA29" s="2"/>
      <c r="AB29" s="108"/>
      <c r="AC29" s="108"/>
      <c r="AE29" s="145" t="s">
        <v>100</v>
      </c>
      <c r="AF29" s="146"/>
      <c r="AG29" s="146"/>
      <c r="AH29" s="147"/>
    </row>
    <row r="30" spans="2:34" x14ac:dyDescent="0.3">
      <c r="AB30" s="109"/>
      <c r="AC30" s="109"/>
      <c r="AE30" s="110"/>
      <c r="AF30" s="111" t="s">
        <v>93</v>
      </c>
      <c r="AG30" s="112">
        <f>MAX(F14:F19)</f>
        <v>0</v>
      </c>
      <c r="AH30" s="113" t="s">
        <v>95</v>
      </c>
    </row>
    <row r="31" spans="2:34" ht="12.6" thickBot="1" x14ac:dyDescent="0.35">
      <c r="B31" s="19"/>
      <c r="AB31" s="109"/>
      <c r="AC31" s="109"/>
      <c r="AE31" s="114"/>
      <c r="AF31" s="115" t="s">
        <v>20</v>
      </c>
      <c r="AG31" s="116">
        <f>((AH21*(1+(AH23/100)))+(9804.14*AH26)+(100000*AH27))/1000</f>
        <v>0</v>
      </c>
      <c r="AH31" s="117" t="s">
        <v>112</v>
      </c>
    </row>
    <row r="32" spans="2:34" ht="12" customHeight="1" x14ac:dyDescent="0.3">
      <c r="AB32" s="118"/>
      <c r="AC32" s="118"/>
      <c r="AF32" s="119"/>
      <c r="AG32" s="120"/>
      <c r="AH32" s="121"/>
    </row>
    <row r="33" spans="4:13" s="122" customFormat="1" ht="15" hidden="1" customHeight="1" x14ac:dyDescent="0.3">
      <c r="L33" s="122">
        <f>K8</f>
        <v>0</v>
      </c>
      <c r="M33" s="122">
        <f>K6</f>
        <v>0</v>
      </c>
    </row>
    <row r="34" spans="4:13" s="122" customFormat="1" ht="15" hidden="1" customHeight="1" x14ac:dyDescent="0.3">
      <c r="D34" s="122" t="s">
        <v>13</v>
      </c>
      <c r="E34" s="122" t="s">
        <v>24</v>
      </c>
      <c r="L34" s="122">
        <f>K8</f>
        <v>0</v>
      </c>
      <c r="M34" s="122">
        <f>M33</f>
        <v>0</v>
      </c>
    </row>
    <row r="35" spans="4:13" s="122" customFormat="1" ht="15" hidden="1" customHeight="1" x14ac:dyDescent="0.3">
      <c r="D35" s="122" t="s">
        <v>14</v>
      </c>
      <c r="E35" s="122" t="s">
        <v>25</v>
      </c>
      <c r="L35" s="122">
        <f>K8</f>
        <v>0</v>
      </c>
      <c r="M35" s="122">
        <f t="shared" ref="M35:M56" si="14">M34</f>
        <v>0</v>
      </c>
    </row>
    <row r="36" spans="4:13" s="122" customFormat="1" ht="15" hidden="1" customHeight="1" x14ac:dyDescent="0.3">
      <c r="D36" s="122" t="s">
        <v>15</v>
      </c>
      <c r="E36" s="122" t="s">
        <v>120</v>
      </c>
      <c r="L36" s="122">
        <f>K8</f>
        <v>0</v>
      </c>
      <c r="M36" s="122">
        <f t="shared" si="14"/>
        <v>0</v>
      </c>
    </row>
    <row r="37" spans="4:13" s="122" customFormat="1" ht="15" hidden="1" customHeight="1" x14ac:dyDescent="0.3">
      <c r="L37" s="122">
        <f>K8</f>
        <v>0</v>
      </c>
      <c r="M37" s="122">
        <f t="shared" si="14"/>
        <v>0</v>
      </c>
    </row>
    <row r="38" spans="4:13" s="122" customFormat="1" ht="15" hidden="1" customHeight="1" x14ac:dyDescent="0.3">
      <c r="L38" s="122">
        <f>K8</f>
        <v>0</v>
      </c>
      <c r="M38" s="122">
        <f t="shared" si="14"/>
        <v>0</v>
      </c>
    </row>
    <row r="39" spans="4:13" s="122" customFormat="1" ht="15" hidden="1" customHeight="1" x14ac:dyDescent="0.3">
      <c r="L39" s="122">
        <f>K8</f>
        <v>0</v>
      </c>
      <c r="M39" s="122">
        <f t="shared" si="14"/>
        <v>0</v>
      </c>
    </row>
    <row r="40" spans="4:13" s="122" customFormat="1" ht="15" hidden="1" customHeight="1" x14ac:dyDescent="0.3">
      <c r="L40" s="122">
        <f>K8</f>
        <v>0</v>
      </c>
      <c r="M40" s="122">
        <f t="shared" si="14"/>
        <v>0</v>
      </c>
    </row>
    <row r="41" spans="4:13" s="122" customFormat="1" ht="15" hidden="1" customHeight="1" x14ac:dyDescent="0.3">
      <c r="L41" s="122">
        <f>K8</f>
        <v>0</v>
      </c>
      <c r="M41" s="122">
        <f t="shared" si="14"/>
        <v>0</v>
      </c>
    </row>
    <row r="42" spans="4:13" s="122" customFormat="1" ht="15" hidden="1" customHeight="1" x14ac:dyDescent="0.3">
      <c r="L42" s="122">
        <f>K8</f>
        <v>0</v>
      </c>
      <c r="M42" s="122">
        <f t="shared" si="14"/>
        <v>0</v>
      </c>
    </row>
    <row r="43" spans="4:13" s="122" customFormat="1" ht="15" hidden="1" customHeight="1" x14ac:dyDescent="0.3">
      <c r="L43" s="122">
        <f>L42</f>
        <v>0</v>
      </c>
      <c r="M43" s="122">
        <f t="shared" si="14"/>
        <v>0</v>
      </c>
    </row>
    <row r="44" spans="4:13" s="122" customFormat="1" ht="15" hidden="1" customHeight="1" x14ac:dyDescent="0.3">
      <c r="L44" s="122">
        <f t="shared" ref="L44:L56" si="15">L43</f>
        <v>0</v>
      </c>
      <c r="M44" s="122">
        <f t="shared" si="14"/>
        <v>0</v>
      </c>
    </row>
    <row r="45" spans="4:13" s="122" customFormat="1" ht="15" hidden="1" customHeight="1" x14ac:dyDescent="0.3">
      <c r="L45" s="122">
        <f t="shared" si="15"/>
        <v>0</v>
      </c>
      <c r="M45" s="122">
        <f t="shared" si="14"/>
        <v>0</v>
      </c>
    </row>
    <row r="46" spans="4:13" s="122" customFormat="1" ht="15" hidden="1" customHeight="1" x14ac:dyDescent="0.3">
      <c r="L46" s="122">
        <f t="shared" si="15"/>
        <v>0</v>
      </c>
      <c r="M46" s="122">
        <f t="shared" si="14"/>
        <v>0</v>
      </c>
    </row>
    <row r="47" spans="4:13" s="122" customFormat="1" ht="15" hidden="1" customHeight="1" x14ac:dyDescent="0.3">
      <c r="L47" s="122">
        <f t="shared" si="15"/>
        <v>0</v>
      </c>
      <c r="M47" s="122">
        <f t="shared" si="14"/>
        <v>0</v>
      </c>
    </row>
    <row r="48" spans="4:13" s="122" customFormat="1" ht="15" hidden="1" customHeight="1" x14ac:dyDescent="0.3">
      <c r="L48" s="122">
        <f t="shared" si="15"/>
        <v>0</v>
      </c>
      <c r="M48" s="122">
        <f t="shared" si="14"/>
        <v>0</v>
      </c>
    </row>
    <row r="49" spans="8:36" s="122" customFormat="1" ht="15" hidden="1" customHeight="1" x14ac:dyDescent="0.3">
      <c r="L49" s="122">
        <f t="shared" si="15"/>
        <v>0</v>
      </c>
      <c r="M49" s="122">
        <f t="shared" si="14"/>
        <v>0</v>
      </c>
    </row>
    <row r="50" spans="8:36" s="122" customFormat="1" ht="15" hidden="1" customHeight="1" x14ac:dyDescent="0.3">
      <c r="L50" s="122">
        <f t="shared" si="15"/>
        <v>0</v>
      </c>
      <c r="M50" s="122">
        <f t="shared" si="14"/>
        <v>0</v>
      </c>
    </row>
    <row r="51" spans="8:36" s="122" customFormat="1" ht="15" hidden="1" customHeight="1" x14ac:dyDescent="0.3">
      <c r="L51" s="122">
        <f t="shared" si="15"/>
        <v>0</v>
      </c>
      <c r="M51" s="122">
        <f t="shared" si="14"/>
        <v>0</v>
      </c>
    </row>
    <row r="52" spans="8:36" s="122" customFormat="1" ht="15" hidden="1" customHeight="1" x14ac:dyDescent="0.3">
      <c r="L52" s="122">
        <f t="shared" si="15"/>
        <v>0</v>
      </c>
      <c r="M52" s="122">
        <f t="shared" si="14"/>
        <v>0</v>
      </c>
    </row>
    <row r="53" spans="8:36" s="122" customFormat="1" ht="15" hidden="1" customHeight="1" x14ac:dyDescent="0.3">
      <c r="L53" s="122">
        <f t="shared" si="15"/>
        <v>0</v>
      </c>
      <c r="M53" s="122">
        <f t="shared" si="14"/>
        <v>0</v>
      </c>
    </row>
    <row r="54" spans="8:36" s="122" customFormat="1" ht="15" hidden="1" customHeight="1" x14ac:dyDescent="0.3">
      <c r="L54" s="122">
        <f t="shared" si="15"/>
        <v>0</v>
      </c>
      <c r="M54" s="122">
        <f t="shared" si="14"/>
        <v>0</v>
      </c>
    </row>
    <row r="55" spans="8:36" s="122" customFormat="1" ht="15" hidden="1" customHeight="1" x14ac:dyDescent="0.3">
      <c r="L55" s="122">
        <f t="shared" si="15"/>
        <v>0</v>
      </c>
      <c r="M55" s="122">
        <f t="shared" si="14"/>
        <v>0</v>
      </c>
    </row>
    <row r="56" spans="8:36" s="122" customFormat="1" ht="15" hidden="1" customHeight="1" x14ac:dyDescent="0.3">
      <c r="L56" s="122">
        <f t="shared" si="15"/>
        <v>0</v>
      </c>
      <c r="M56" s="122">
        <f t="shared" si="14"/>
        <v>0</v>
      </c>
    </row>
    <row r="57" spans="8:36" s="122" customFormat="1" ht="15" hidden="1" customHeight="1" x14ac:dyDescent="0.3"/>
    <row r="58" spans="8:36" s="122" customFormat="1" ht="15" hidden="1" customHeight="1" x14ac:dyDescent="0.3"/>
    <row r="59" spans="8:36" s="122" customFormat="1" ht="15" hidden="1" customHeight="1" x14ac:dyDescent="0.3"/>
    <row r="60" spans="8:36" s="122" customFormat="1" ht="15" hidden="1" customHeight="1" x14ac:dyDescent="0.3">
      <c r="H60" s="122" t="s">
        <v>65</v>
      </c>
      <c r="I60" s="122" t="s">
        <v>14</v>
      </c>
      <c r="J60" s="122" t="s">
        <v>13</v>
      </c>
      <c r="K60" s="122" t="s">
        <v>87</v>
      </c>
      <c r="L60" s="122" t="s">
        <v>88</v>
      </c>
      <c r="V60" s="122" t="s">
        <v>14</v>
      </c>
      <c r="Y60" s="122" t="s">
        <v>13</v>
      </c>
      <c r="AB60" s="122" t="s">
        <v>5</v>
      </c>
      <c r="AD60" s="122" t="s">
        <v>66</v>
      </c>
      <c r="AH60" s="122" t="s">
        <v>91</v>
      </c>
      <c r="AJ60" s="122" t="s">
        <v>106</v>
      </c>
    </row>
    <row r="61" spans="8:36" s="122" customFormat="1" ht="15" hidden="1" customHeight="1" x14ac:dyDescent="0.3">
      <c r="I61" s="122" t="s">
        <v>42</v>
      </c>
      <c r="J61" s="122" t="s">
        <v>31</v>
      </c>
      <c r="K61" s="122" t="s">
        <v>67</v>
      </c>
      <c r="L61" s="122" t="s">
        <v>69</v>
      </c>
      <c r="M61" s="123"/>
      <c r="N61" s="123"/>
      <c r="O61" s="123"/>
      <c r="AB61" s="122" t="s">
        <v>69</v>
      </c>
      <c r="AF61" s="122">
        <v>15.4</v>
      </c>
    </row>
    <row r="62" spans="8:36" s="122" customFormat="1" ht="15" hidden="1" customHeight="1" x14ac:dyDescent="0.3">
      <c r="I62" s="122" t="s">
        <v>89</v>
      </c>
      <c r="J62" s="122" t="s">
        <v>32</v>
      </c>
      <c r="K62" s="122" t="s">
        <v>77</v>
      </c>
      <c r="L62" s="122" t="s">
        <v>70</v>
      </c>
      <c r="M62" s="123"/>
      <c r="N62" s="123"/>
      <c r="O62" s="123"/>
      <c r="V62" s="122" t="s">
        <v>42</v>
      </c>
      <c r="W62" s="122">
        <v>12.4</v>
      </c>
      <c r="Y62" s="124" t="s">
        <v>29</v>
      </c>
      <c r="Z62" s="124">
        <v>4.8</v>
      </c>
      <c r="AA62" s="122">
        <v>6.7</v>
      </c>
      <c r="AB62" s="122" t="s">
        <v>70</v>
      </c>
      <c r="AD62" s="122" t="s">
        <v>67</v>
      </c>
      <c r="AF62" s="122">
        <v>20.399999999999999</v>
      </c>
    </row>
    <row r="63" spans="8:36" s="122" customFormat="1" ht="15" hidden="1" customHeight="1" x14ac:dyDescent="0.3">
      <c r="I63" s="122" t="s">
        <v>43</v>
      </c>
      <c r="J63" s="122" t="s">
        <v>33</v>
      </c>
      <c r="K63" s="122" t="s">
        <v>68</v>
      </c>
      <c r="L63" s="122" t="s">
        <v>71</v>
      </c>
      <c r="M63" s="123"/>
      <c r="N63" s="123"/>
      <c r="O63" s="123"/>
      <c r="V63" s="122" t="s">
        <v>89</v>
      </c>
      <c r="W63" s="122">
        <v>16.100000000000001</v>
      </c>
      <c r="Y63" s="124" t="s">
        <v>28</v>
      </c>
      <c r="Z63" s="124">
        <v>6.8</v>
      </c>
      <c r="AA63" s="122">
        <v>8.6999999999999993</v>
      </c>
      <c r="AB63" s="122" t="s">
        <v>71</v>
      </c>
      <c r="AD63" s="122" t="s">
        <v>77</v>
      </c>
      <c r="AF63" s="122">
        <v>28.2</v>
      </c>
    </row>
    <row r="64" spans="8:36" s="122" customFormat="1" ht="15" hidden="1" customHeight="1" x14ac:dyDescent="0.3">
      <c r="I64" s="122" t="s">
        <v>44</v>
      </c>
      <c r="J64" s="122" t="s">
        <v>34</v>
      </c>
      <c r="K64" s="122" t="s">
        <v>78</v>
      </c>
      <c r="L64" s="122" t="s">
        <v>72</v>
      </c>
      <c r="M64" s="123"/>
      <c r="N64" s="123"/>
      <c r="O64" s="123"/>
      <c r="V64" s="122" t="s">
        <v>43</v>
      </c>
      <c r="W64" s="122">
        <v>21.6</v>
      </c>
      <c r="Y64" s="124" t="s">
        <v>27</v>
      </c>
      <c r="Z64" s="124">
        <v>8.8000000000000007</v>
      </c>
      <c r="AA64" s="122">
        <v>11.3</v>
      </c>
      <c r="AB64" s="122" t="s">
        <v>72</v>
      </c>
      <c r="AD64" s="122" t="s">
        <v>68</v>
      </c>
      <c r="AF64" s="122">
        <v>35.200000000000003</v>
      </c>
    </row>
    <row r="65" spans="9:32" s="122" customFormat="1" ht="15" hidden="1" customHeight="1" x14ac:dyDescent="0.3">
      <c r="I65" s="122" t="s">
        <v>45</v>
      </c>
      <c r="J65" s="122" t="s">
        <v>35</v>
      </c>
      <c r="K65" s="122" t="s">
        <v>79</v>
      </c>
      <c r="L65" s="122" t="s">
        <v>73</v>
      </c>
      <c r="M65" s="123"/>
      <c r="N65" s="123"/>
      <c r="O65" s="123"/>
      <c r="V65" s="122" t="s">
        <v>44</v>
      </c>
      <c r="W65" s="122">
        <v>27.3</v>
      </c>
      <c r="Y65" s="124" t="s">
        <v>30</v>
      </c>
      <c r="Z65" s="124">
        <v>10.8</v>
      </c>
      <c r="AA65" s="122">
        <v>14.2</v>
      </c>
      <c r="AB65" s="122" t="s">
        <v>73</v>
      </c>
      <c r="AD65" s="122" t="s">
        <v>78</v>
      </c>
      <c r="AF65" s="122">
        <v>44</v>
      </c>
    </row>
    <row r="66" spans="9:32" s="122" customFormat="1" ht="15" hidden="1" customHeight="1" x14ac:dyDescent="0.3">
      <c r="I66" s="122" t="s">
        <v>46</v>
      </c>
      <c r="J66" s="122" t="s">
        <v>36</v>
      </c>
      <c r="K66" s="122" t="s">
        <v>80</v>
      </c>
      <c r="L66" s="122" t="s">
        <v>82</v>
      </c>
      <c r="M66" s="123"/>
      <c r="N66" s="123"/>
      <c r="O66" s="123"/>
      <c r="V66" s="122" t="s">
        <v>45</v>
      </c>
      <c r="W66" s="122">
        <v>36</v>
      </c>
      <c r="Y66" s="122" t="s">
        <v>31</v>
      </c>
      <c r="Z66" s="122">
        <v>13.6</v>
      </c>
      <c r="AA66" s="122">
        <v>17.7</v>
      </c>
      <c r="AB66" s="122" t="s">
        <v>82</v>
      </c>
      <c r="AD66" s="122" t="s">
        <v>79</v>
      </c>
      <c r="AF66" s="122">
        <v>55.4</v>
      </c>
    </row>
    <row r="67" spans="9:32" s="122" customFormat="1" ht="15" hidden="1" customHeight="1" x14ac:dyDescent="0.3">
      <c r="I67" s="122" t="s">
        <v>47</v>
      </c>
      <c r="J67" s="122" t="s">
        <v>37</v>
      </c>
      <c r="K67" s="122" t="s">
        <v>81</v>
      </c>
      <c r="L67" s="122" t="s">
        <v>83</v>
      </c>
      <c r="M67" s="123"/>
      <c r="N67" s="123"/>
      <c r="O67" s="123"/>
      <c r="V67" s="122" t="s">
        <v>46</v>
      </c>
      <c r="W67" s="122">
        <v>41.9</v>
      </c>
      <c r="Y67" s="122" t="s">
        <v>32</v>
      </c>
      <c r="Z67" s="122">
        <v>20.22</v>
      </c>
      <c r="AA67" s="122">
        <v>22.5</v>
      </c>
      <c r="AB67" s="122" t="s">
        <v>83</v>
      </c>
      <c r="AD67" s="122" t="s">
        <v>80</v>
      </c>
      <c r="AF67" s="122">
        <v>66</v>
      </c>
    </row>
    <row r="68" spans="9:32" s="122" customFormat="1" ht="15" hidden="1" customHeight="1" x14ac:dyDescent="0.3">
      <c r="I68" s="122" t="s">
        <v>48</v>
      </c>
      <c r="J68" s="122" t="s">
        <v>38</v>
      </c>
      <c r="L68" s="122" t="s">
        <v>74</v>
      </c>
      <c r="V68" s="122" t="s">
        <v>47</v>
      </c>
      <c r="W68" s="122">
        <v>53</v>
      </c>
      <c r="Y68" s="122" t="s">
        <v>33</v>
      </c>
      <c r="Z68" s="122">
        <v>26.22</v>
      </c>
      <c r="AA68" s="122">
        <v>28.3</v>
      </c>
      <c r="AB68" s="122" t="s">
        <v>74</v>
      </c>
      <c r="AD68" s="122" t="s">
        <v>81</v>
      </c>
      <c r="AF68" s="122">
        <v>79.2</v>
      </c>
    </row>
    <row r="69" spans="9:32" s="122" customFormat="1" ht="15" hidden="1" customHeight="1" x14ac:dyDescent="0.3">
      <c r="I69" s="122" t="s">
        <v>49</v>
      </c>
      <c r="J69" s="122" t="s">
        <v>39</v>
      </c>
      <c r="L69" s="122" t="s">
        <v>84</v>
      </c>
      <c r="V69" s="122" t="s">
        <v>48</v>
      </c>
      <c r="W69" s="122">
        <v>68.7</v>
      </c>
      <c r="Y69" s="122" t="s">
        <v>34</v>
      </c>
      <c r="Z69" s="122">
        <v>32.630000000000003</v>
      </c>
      <c r="AB69" s="122" t="s">
        <v>84</v>
      </c>
      <c r="AF69" s="122">
        <v>96.8</v>
      </c>
    </row>
    <row r="70" spans="9:32" s="122" customFormat="1" ht="15" hidden="1" customHeight="1" x14ac:dyDescent="0.3">
      <c r="I70" s="122" t="s">
        <v>50</v>
      </c>
      <c r="J70" s="122" t="s">
        <v>40</v>
      </c>
      <c r="L70" s="122" t="s">
        <v>85</v>
      </c>
      <c r="V70" s="122" t="s">
        <v>49</v>
      </c>
      <c r="W70" s="122">
        <v>80.7</v>
      </c>
      <c r="Y70" s="122" t="s">
        <v>35</v>
      </c>
      <c r="Z70" s="122">
        <v>39.630000000000003</v>
      </c>
      <c r="AB70" s="122" t="s">
        <v>85</v>
      </c>
      <c r="AF70" s="122">
        <v>123.4</v>
      </c>
    </row>
    <row r="71" spans="9:32" s="122" customFormat="1" ht="15" hidden="1" customHeight="1" x14ac:dyDescent="0.3">
      <c r="I71" s="122" t="s">
        <v>51</v>
      </c>
      <c r="J71" s="122" t="s">
        <v>41</v>
      </c>
      <c r="L71" s="122" t="s">
        <v>86</v>
      </c>
      <c r="V71" s="122" t="s">
        <v>50</v>
      </c>
      <c r="W71" s="122">
        <v>93.15</v>
      </c>
      <c r="Y71" s="122" t="s">
        <v>36</v>
      </c>
      <c r="Z71" s="122">
        <v>51.63</v>
      </c>
      <c r="AB71" s="122" t="s">
        <v>86</v>
      </c>
      <c r="AF71" s="122">
        <v>141</v>
      </c>
    </row>
    <row r="72" spans="9:32" s="122" customFormat="1" ht="15" hidden="1" customHeight="1" x14ac:dyDescent="0.3">
      <c r="I72" s="122" t="s">
        <v>52</v>
      </c>
      <c r="L72" s="122" t="s">
        <v>75</v>
      </c>
      <c r="V72" s="122" t="s">
        <v>51</v>
      </c>
      <c r="W72" s="122">
        <v>105.1</v>
      </c>
      <c r="Y72" s="122" t="s">
        <v>37</v>
      </c>
      <c r="Z72" s="122">
        <v>64.27</v>
      </c>
      <c r="AB72" s="122" t="s">
        <v>75</v>
      </c>
      <c r="AF72" s="122">
        <v>175.4</v>
      </c>
    </row>
    <row r="73" spans="9:32" s="122" customFormat="1" ht="15" hidden="1" customHeight="1" x14ac:dyDescent="0.3">
      <c r="I73" s="122" t="s">
        <v>53</v>
      </c>
      <c r="L73" s="122" t="s">
        <v>76</v>
      </c>
      <c r="V73" s="122" t="s">
        <v>52</v>
      </c>
      <c r="W73" s="122">
        <v>129.94999999999999</v>
      </c>
      <c r="Y73" s="122" t="s">
        <v>38</v>
      </c>
      <c r="Z73" s="122">
        <v>73.22</v>
      </c>
      <c r="AB73" s="122" t="s">
        <v>76</v>
      </c>
      <c r="AF73" s="122">
        <v>197.2</v>
      </c>
    </row>
    <row r="74" spans="9:32" s="122" customFormat="1" ht="15" hidden="1" customHeight="1" x14ac:dyDescent="0.3">
      <c r="I74" s="122" t="s">
        <v>54</v>
      </c>
      <c r="V74" s="122" t="s">
        <v>53</v>
      </c>
      <c r="W74" s="122">
        <v>155.4</v>
      </c>
      <c r="Y74" s="122" t="s">
        <v>39</v>
      </c>
      <c r="Z74" s="122">
        <v>105.12</v>
      </c>
    </row>
    <row r="75" spans="9:32" s="122" customFormat="1" ht="15" hidden="1" customHeight="1" x14ac:dyDescent="0.3">
      <c r="I75" s="122" t="s">
        <v>55</v>
      </c>
      <c r="V75" s="122" t="s">
        <v>54</v>
      </c>
      <c r="W75" s="122">
        <v>183</v>
      </c>
      <c r="Y75" s="122" t="s">
        <v>40</v>
      </c>
      <c r="Z75" s="122">
        <v>130.38</v>
      </c>
    </row>
    <row r="76" spans="9:32" s="122" customFormat="1" ht="15" hidden="1" customHeight="1" x14ac:dyDescent="0.3">
      <c r="I76" s="122" t="s">
        <v>56</v>
      </c>
      <c r="V76" s="122" t="s">
        <v>55</v>
      </c>
      <c r="W76" s="122">
        <v>207.3</v>
      </c>
      <c r="Y76" s="122" t="s">
        <v>41</v>
      </c>
      <c r="Z76" s="122">
        <v>155.38</v>
      </c>
    </row>
    <row r="77" spans="9:32" s="122" customFormat="1" ht="15" hidden="1" customHeight="1" x14ac:dyDescent="0.3">
      <c r="I77" s="122" t="s">
        <v>57</v>
      </c>
      <c r="V77" s="122" t="s">
        <v>56</v>
      </c>
      <c r="W77" s="122">
        <v>232.7</v>
      </c>
    </row>
    <row r="78" spans="9:32" s="122" customFormat="1" ht="15" hidden="1" customHeight="1" x14ac:dyDescent="0.3">
      <c r="I78" s="122" t="s">
        <v>58</v>
      </c>
      <c r="V78" s="122" t="s">
        <v>57</v>
      </c>
      <c r="W78" s="122">
        <v>260.39999999999998</v>
      </c>
    </row>
    <row r="79" spans="9:32" s="122" customFormat="1" ht="15" hidden="1" customHeight="1" x14ac:dyDescent="0.3">
      <c r="I79" s="122" t="s">
        <v>59</v>
      </c>
      <c r="V79" s="122" t="s">
        <v>58</v>
      </c>
      <c r="W79" s="122">
        <v>311.3</v>
      </c>
    </row>
    <row r="80" spans="9:32" s="122" customFormat="1" ht="15" hidden="1" customHeight="1" x14ac:dyDescent="0.3">
      <c r="I80" s="122" t="s">
        <v>60</v>
      </c>
      <c r="V80" s="122" t="s">
        <v>59</v>
      </c>
      <c r="W80" s="122">
        <v>341.4</v>
      </c>
    </row>
    <row r="81" spans="9:23" s="122" customFormat="1" ht="15" hidden="1" customHeight="1" x14ac:dyDescent="0.3">
      <c r="I81" s="122" t="s">
        <v>61</v>
      </c>
      <c r="V81" s="122" t="s">
        <v>60</v>
      </c>
      <c r="W81" s="122">
        <v>392.2</v>
      </c>
    </row>
    <row r="82" spans="9:23" s="122" customFormat="1" ht="15" hidden="1" customHeight="1" x14ac:dyDescent="0.3">
      <c r="I82" s="122" t="s">
        <v>62</v>
      </c>
      <c r="V82" s="122" t="s">
        <v>61</v>
      </c>
      <c r="W82" s="122">
        <v>441</v>
      </c>
    </row>
    <row r="83" spans="9:23" s="122" customFormat="1" ht="15" hidden="1" customHeight="1" x14ac:dyDescent="0.3">
      <c r="I83" s="122" t="s">
        <v>63</v>
      </c>
      <c r="V83" s="122" t="s">
        <v>62</v>
      </c>
      <c r="W83" s="122">
        <v>492</v>
      </c>
    </row>
    <row r="84" spans="9:23" s="122" customFormat="1" ht="4.2" customHeight="1" x14ac:dyDescent="0.3">
      <c r="I84" s="122" t="s">
        <v>64</v>
      </c>
      <c r="V84" s="122" t="s">
        <v>63</v>
      </c>
      <c r="W84" s="122">
        <v>541.4</v>
      </c>
    </row>
    <row r="85" spans="9:23" s="122" customFormat="1" ht="15" customHeight="1" x14ac:dyDescent="0.3">
      <c r="V85" s="122" t="s">
        <v>64</v>
      </c>
      <c r="W85" s="122">
        <v>592.4</v>
      </c>
    </row>
    <row r="86" spans="9:23" s="122" customFormat="1" ht="15" customHeight="1" x14ac:dyDescent="0.3"/>
    <row r="87" spans="9:23" s="122" customFormat="1" ht="15" customHeight="1" x14ac:dyDescent="0.3"/>
    <row r="88" spans="9:23" s="122" customFormat="1" ht="15" customHeight="1" x14ac:dyDescent="0.3"/>
    <row r="89" spans="9:23" s="122" customFormat="1" ht="15" customHeight="1" x14ac:dyDescent="0.3"/>
    <row r="90" spans="9:23" s="122" customFormat="1" ht="15" customHeight="1" x14ac:dyDescent="0.3"/>
    <row r="91" spans="9:23" s="122" customFormat="1" ht="15" customHeight="1" x14ac:dyDescent="0.3"/>
    <row r="92" spans="9:23" s="122" customFormat="1" x14ac:dyDescent="0.3"/>
    <row r="93" spans="9:23" s="122" customFormat="1" x14ac:dyDescent="0.3"/>
    <row r="94" spans="9:23" s="122" customFormat="1" x14ac:dyDescent="0.3"/>
    <row r="95" spans="9:23" s="122" customFormat="1" x14ac:dyDescent="0.3"/>
    <row r="96" spans="9:23" s="122" customFormat="1" x14ac:dyDescent="0.3"/>
    <row r="97" s="122" customFormat="1" x14ac:dyDescent="0.3"/>
    <row r="98" s="122" customFormat="1" x14ac:dyDescent="0.3"/>
    <row r="99" s="122" customFormat="1" x14ac:dyDescent="0.3"/>
    <row r="100" s="122" customFormat="1" x14ac:dyDescent="0.3"/>
    <row r="101" s="122" customFormat="1" x14ac:dyDescent="0.3"/>
    <row r="102" s="122" customFormat="1" x14ac:dyDescent="0.3"/>
    <row r="103" s="122" customFormat="1" x14ac:dyDescent="0.3"/>
    <row r="104" s="122" customFormat="1" x14ac:dyDescent="0.3"/>
    <row r="105" s="122" customFormat="1" x14ac:dyDescent="0.3"/>
    <row r="106" s="122" customFormat="1" x14ac:dyDescent="0.3"/>
    <row r="107" s="122" customFormat="1" x14ac:dyDescent="0.3"/>
    <row r="108" s="122" customFormat="1" x14ac:dyDescent="0.3"/>
    <row r="109" s="122" customFormat="1" x14ac:dyDescent="0.3"/>
    <row r="110" s="122" customFormat="1" x14ac:dyDescent="0.3"/>
    <row r="111" s="122" customFormat="1" x14ac:dyDescent="0.3"/>
    <row r="112" s="122" customFormat="1" x14ac:dyDescent="0.3"/>
    <row r="113" s="122" customFormat="1" x14ac:dyDescent="0.3"/>
    <row r="114" s="122" customFormat="1" x14ac:dyDescent="0.3"/>
    <row r="115" s="122" customFormat="1" x14ac:dyDescent="0.3"/>
    <row r="116" s="122" customFormat="1" x14ac:dyDescent="0.3"/>
    <row r="117" s="122" customFormat="1" x14ac:dyDescent="0.3"/>
    <row r="118" s="122" customFormat="1" x14ac:dyDescent="0.3"/>
    <row r="119" s="122" customFormat="1" x14ac:dyDescent="0.3"/>
    <row r="120" s="122" customFormat="1" x14ac:dyDescent="0.3"/>
    <row r="121" s="122" customFormat="1" x14ac:dyDescent="0.3"/>
    <row r="122" s="122" customFormat="1" x14ac:dyDescent="0.3"/>
    <row r="123" s="122" customFormat="1" x14ac:dyDescent="0.3"/>
    <row r="124" s="122" customFormat="1" x14ac:dyDescent="0.3"/>
    <row r="125" s="122" customFormat="1" x14ac:dyDescent="0.3"/>
    <row r="126" s="122" customFormat="1" x14ac:dyDescent="0.3"/>
    <row r="127" s="122" customFormat="1" x14ac:dyDescent="0.3"/>
    <row r="128" s="122" customFormat="1" x14ac:dyDescent="0.3"/>
    <row r="129" s="122" customFormat="1" x14ac:dyDescent="0.3"/>
    <row r="130" s="122" customFormat="1" x14ac:dyDescent="0.3"/>
    <row r="131" s="122" customFormat="1" x14ac:dyDescent="0.3"/>
    <row r="132" s="122" customFormat="1" x14ac:dyDescent="0.3"/>
    <row r="133" s="122" customFormat="1" x14ac:dyDescent="0.3"/>
    <row r="134" s="122" customFormat="1" x14ac:dyDescent="0.3"/>
    <row r="135" s="122" customFormat="1" x14ac:dyDescent="0.3"/>
    <row r="136" s="122" customFormat="1" x14ac:dyDescent="0.3"/>
    <row r="137" s="122" customFormat="1" x14ac:dyDescent="0.3"/>
    <row r="138" s="122" customFormat="1" x14ac:dyDescent="0.3"/>
    <row r="139" s="122" customFormat="1" x14ac:dyDescent="0.3"/>
    <row r="140" s="122" customFormat="1" x14ac:dyDescent="0.3"/>
    <row r="141" s="122" customFormat="1" x14ac:dyDescent="0.3"/>
  </sheetData>
  <sheetProtection algorithmName="SHA-512" hashValue="47a1Vvx8ARLmfYu8lmxCJ76kaf+XM8LThlqbxyOv2GUB7H24f4RUqdOi55VwZNDg98PLVHfnCfm7bPT9S5a4nw==" saltValue="lkO8E3ObnLqxJgYdYFXRIg==" spinCount="100000" sheet="1" objects="1" scenarios="1" selectLockedCells="1"/>
  <dataConsolidate/>
  <mergeCells count="13">
    <mergeCell ref="AE29:AH29"/>
    <mergeCell ref="B3:G3"/>
    <mergeCell ref="D5:F5"/>
    <mergeCell ref="D6:F6"/>
    <mergeCell ref="D7:F7"/>
    <mergeCell ref="D8:F8"/>
    <mergeCell ref="D9:F9"/>
    <mergeCell ref="K9:L9"/>
    <mergeCell ref="I3:N3"/>
    <mergeCell ref="K6:M6"/>
    <mergeCell ref="K8:M8"/>
    <mergeCell ref="AE21:AG21"/>
    <mergeCell ref="AE23:AG23"/>
  </mergeCells>
  <phoneticPr fontId="2" type="noConversion"/>
  <dataValidations xWindow="25" yWindow="531" count="8">
    <dataValidation type="list" allowBlank="1" showInputMessage="1" showErrorMessage="1" promptTitle="Select one" sqref="K6" xr:uid="{00000000-0002-0000-0000-000000000000}">
      <formula1>Material</formula1>
    </dataValidation>
    <dataValidation type="list" allowBlank="1" showInputMessage="1" showErrorMessage="1" prompt="Select nominal pipe size" sqref="C14" xr:uid="{00000000-0002-0000-0000-000002000000}">
      <formula1>INDIRECT(K6)</formula1>
    </dataValidation>
    <dataValidation type="list" showInputMessage="1" showErrorMessage="1" prompt="Select nominal pipe size" sqref="C15" xr:uid="{00000000-0002-0000-0000-000003000000}">
      <formula1>INDIRECT(K6)</formula1>
    </dataValidation>
    <dataValidation type="list" showInputMessage="1" showErrorMessage="1" prompt="Select nominal pipe size" sqref="C16" xr:uid="{00000000-0002-0000-0000-000004000000}">
      <formula1>INDIRECT(K6)</formula1>
    </dataValidation>
    <dataValidation type="list" showInputMessage="1" showErrorMessage="1" prompt="Select nominal pipe size" sqref="C17" xr:uid="{00000000-0002-0000-0000-000005000000}">
      <formula1>INDIRECT(K6)</formula1>
    </dataValidation>
    <dataValidation type="list" showInputMessage="1" showErrorMessage="1" prompt="Select nominal pipe size" sqref="C18" xr:uid="{00000000-0002-0000-0000-000006000000}">
      <formula1>INDIRECT(K6)</formula1>
    </dataValidation>
    <dataValidation type="list" showInputMessage="1" showErrorMessage="1" prompt="Select nominal pipe size" sqref="C19" xr:uid="{00000000-0002-0000-0000-000007000000}">
      <formula1>INDIRECT(K6)</formula1>
    </dataValidation>
    <dataValidation type="list" allowBlank="1" showErrorMessage="1" prompt="Select system type_x000a__x000a_LTHW- low temperature hot water heating_x000a_Chilled Water- Chilled Water circuit_x000a_Dom cold Water- Boosted domestic cold water system" sqref="K8:M8" xr:uid="{2FADC8FC-2CC1-45B7-A4A9-4F80EF94145F}">
      <formula1>$E$34:$E$36</formula1>
    </dataValidation>
  </dataValidations>
  <hyperlinks>
    <hyperlink ref="AC10" r:id="rId1" display="Get your company logo here with full version" xr:uid="{A92ECB5B-7D39-443B-B788-F8D23E7F19FF}"/>
  </hyperlinks>
  <pageMargins left="0.75" right="0.75" top="1" bottom="1" header="0.5" footer="0.5"/>
  <pageSetup paperSize="9" scale="69" orientation="landscape" horizontalDpi="360" verticalDpi="360" r:id="rId2"/>
  <headerFooter alignWithMargins="0">
    <oddHeader>&amp;C
&amp;G</oddHeader>
  </headerFooter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5DA65-2425-9345-B071-70B01F98FFBE}">
  <sheetPr codeName="Sheet2"/>
  <dimension ref="A1"/>
  <sheetViews>
    <sheetView showGridLines="0" showRowColHeaders="0" zoomScaleNormal="60" zoomScaleSheetLayoutView="100" workbookViewId="0"/>
  </sheetViews>
  <sheetFormatPr defaultColWidth="9.109375" defaultRowHeight="13.2" x14ac:dyDescent="0.25"/>
  <cols>
    <col min="1" max="16384" width="9.109375" style="1"/>
  </cols>
  <sheetData/>
  <sheetProtection algorithmName="SHA-512" hashValue="LfCugBE63Ub1TUsXdb2TdWpuXmy+cX+ZOs4SR2ZVR5ZeF8cmOIAdNy1UhUe1pptIGch+0Q6X8wwhFjRe2QoGSA==" saltValue="beRhj9DKUyvfotK/E8J6sg==" spinCount="100000" sheet="1" objects="1" scenarios="1" selectLockedCells="1" selectUnlockedCells="1"/>
  <pageMargins left="0.7" right="0.7" top="0.75" bottom="0.75" header="0.3" footer="0.3"/>
  <pageSetup paperSize="9"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4169D-D86F-4AF4-83F3-B479BBBF0A32}">
  <sheetPr codeName="Sheet3"/>
  <dimension ref="A1"/>
  <sheetViews>
    <sheetView showRowColHeaders="0" workbookViewId="0"/>
  </sheetViews>
  <sheetFormatPr defaultColWidth="9.109375" defaultRowHeight="13.2" x14ac:dyDescent="0.25"/>
  <cols>
    <col min="1" max="16384" width="9.109375" style="1"/>
  </cols>
  <sheetData/>
  <sheetProtection algorithmName="SHA-512" hashValue="ati0F83+GPgptOIKp97dKkG5uTXYc0V9wVIrqi1bJL9kxfC2glfMig1/0UtnFH50McaU2waQe48XvnHqSYCisw==" saltValue="6AcdZy0+dbag4gyR0UD5Bw==" spinCount="100000" sheet="1" objects="1" scenarios="1" selectLockedCells="1" selectUnlockedCell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00D20-A220-4CD6-9237-C202AD276687}">
  <sheetPr codeName="Sheet4"/>
  <dimension ref="A1"/>
  <sheetViews>
    <sheetView showRowColHeaders="0" topLeftCell="B3" zoomScale="110" workbookViewId="0"/>
  </sheetViews>
  <sheetFormatPr defaultColWidth="9.109375" defaultRowHeight="13.2" x14ac:dyDescent="0.25"/>
  <cols>
    <col min="1" max="16384" width="9.109375" style="1"/>
  </cols>
  <sheetData/>
  <sheetProtection algorithmName="SHA-512" hashValue="d+6WmjTdmGFixGasIhxWulj1YS8TGNq2B6gJ12VcngTLAgrJetfkdaq1I1q0wT3Q6YPxGTXJiBRsBRJKWxzGww==" saltValue="Cp/EIlQ1uqD2F49WZkgSAA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A302E-9B1E-4174-A054-A6218042834C}">
  <sheetPr codeName="Sheet5"/>
  <dimension ref="A1"/>
  <sheetViews>
    <sheetView showRowColHeaders="0" topLeftCell="A30" workbookViewId="0"/>
  </sheetViews>
  <sheetFormatPr defaultColWidth="9.109375" defaultRowHeight="13.2" x14ac:dyDescent="0.25"/>
  <cols>
    <col min="1" max="16384" width="9.109375" style="1"/>
  </cols>
  <sheetData/>
  <sheetProtection algorithmName="SHA-512" hashValue="5nf+LwaD7PUBXvKBhF44qRVWN2Nrel1kkP6ba+uCi8L8gzxg23ofktZdmRMxbi4dBrdxbaXt0/HtKyQTTApdZA==" saltValue="yRtqdDw4obT0IpV3O+B8cg==" spinCount="100000" sheet="1" objects="1" scenarios="1" selectLockedCells="1" selectUnlockedCell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3A626-B443-4C51-82F4-FA30FAE0D992}">
  <sheetPr codeName="Sheet6"/>
  <dimension ref="A1"/>
  <sheetViews>
    <sheetView showRowColHeaders="0" topLeftCell="A26" workbookViewId="0"/>
  </sheetViews>
  <sheetFormatPr defaultColWidth="9.109375" defaultRowHeight="13.2" x14ac:dyDescent="0.25"/>
  <cols>
    <col min="1" max="16384" width="9.109375" style="1"/>
  </cols>
  <sheetData/>
  <sheetProtection algorithmName="SHA-512" hashValue="ZvR3h2mYx5rBNSf858/1tN3ESIxQXwuFCLAKLnS52LuLeI+Uw4mFEwGjmHZ0GSk6FdG1vK0SgOYANjL2tWWG8A==" saltValue="2UNibLdKWhrC/rq5MD7bPA==" spinCount="100000" sheet="1" objects="1" scenarios="1" selectLockedCells="1" selectUnlockedCell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Sizing Sheet</vt:lpstr>
      <vt:lpstr>Guidlines</vt:lpstr>
      <vt:lpstr>Example Schematic</vt:lpstr>
      <vt:lpstr>Example Calc Sheet</vt:lpstr>
      <vt:lpstr>General Tips</vt:lpstr>
      <vt:lpstr>Technical Notes</vt:lpstr>
      <vt:lpstr>Copper</vt:lpstr>
      <vt:lpstr>Material</vt:lpstr>
      <vt:lpstr>Plastic__PB_or_PE_X</vt:lpstr>
      <vt:lpstr>Plastic_ABS</vt:lpstr>
      <vt:lpstr>PlasticABS</vt:lpstr>
      <vt:lpstr>PlasticPBorPEX</vt:lpstr>
      <vt:lpstr>'Sizing Sheet'!Print_Area</vt:lpstr>
      <vt:lpstr>Steel</vt:lpstr>
    </vt:vector>
  </TitlesOfParts>
  <Company>ICT Dept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neilw</dc:creator>
  <cp:lastModifiedBy>Neil Ward</cp:lastModifiedBy>
  <cp:lastPrinted>2019-08-30T10:34:03Z</cp:lastPrinted>
  <dcterms:created xsi:type="dcterms:W3CDTF">2013-03-28T15:13:49Z</dcterms:created>
  <dcterms:modified xsi:type="dcterms:W3CDTF">2021-01-09T19:50:35Z</dcterms:modified>
</cp:coreProperties>
</file>